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 activeTab="2"/>
  </bookViews>
  <sheets>
    <sheet name="Plan1" sheetId="1" r:id="rId1"/>
    <sheet name="Plan2" sheetId="2" r:id="rId2"/>
    <sheet name="ANOVA_Eq02" sheetId="11" r:id="rId3"/>
    <sheet name="Eq02" sheetId="3" r:id="rId4"/>
    <sheet name="Plan4" sheetId="4" r:id="rId5"/>
    <sheet name="Plan5" sheetId="5" r:id="rId6"/>
    <sheet name="Plan6" sheetId="6" r:id="rId7"/>
    <sheet name="Plan7" sheetId="7" r:id="rId8"/>
    <sheet name="Plan8" sheetId="8" r:id="rId9"/>
    <sheet name="Plan9" sheetId="9" r:id="rId10"/>
    <sheet name="Plan10" sheetId="10" r:id="rId11"/>
  </sheets>
  <definedNames>
    <definedName name="_xlnm._FilterDatabase" localSheetId="1" hidden="1">Plan2!$A$1:$B$51</definedName>
  </definedNames>
  <calcPr calcId="124519"/>
</workbook>
</file>

<file path=xl/calcChain.xml><?xml version="1.0" encoding="utf-8"?>
<calcChain xmlns="http://schemas.openxmlformats.org/spreadsheetml/2006/main">
  <c r="I9" i="11"/>
  <c r="I8"/>
  <c r="C7"/>
  <c r="F53" i="3"/>
  <c r="Q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2"/>
  <c r="O62" a="1"/>
  <c r="O64" s="1"/>
  <c r="J62" a="1"/>
  <c r="L62" s="1"/>
  <c r="J63"/>
  <c r="K64"/>
  <c r="I52"/>
  <c r="J52"/>
  <c r="K52"/>
  <c r="L52"/>
  <c r="M52"/>
  <c r="N52"/>
  <c r="O52"/>
  <c r="H52"/>
  <c r="K3"/>
  <c r="L3"/>
  <c r="M3"/>
  <c r="N3"/>
  <c r="O3"/>
  <c r="K4"/>
  <c r="L4"/>
  <c r="M4"/>
  <c r="N4"/>
  <c r="O4"/>
  <c r="K5"/>
  <c r="L5"/>
  <c r="M5"/>
  <c r="N5"/>
  <c r="O5"/>
  <c r="K6"/>
  <c r="L6"/>
  <c r="M6"/>
  <c r="N6"/>
  <c r="O6"/>
  <c r="K7"/>
  <c r="L7"/>
  <c r="M7"/>
  <c r="N7"/>
  <c r="O7"/>
  <c r="K8"/>
  <c r="L8"/>
  <c r="M8"/>
  <c r="N8"/>
  <c r="O8"/>
  <c r="K9"/>
  <c r="L9"/>
  <c r="M9"/>
  <c r="N9"/>
  <c r="O9"/>
  <c r="K10"/>
  <c r="L10"/>
  <c r="M10"/>
  <c r="N10"/>
  <c r="O10"/>
  <c r="K11"/>
  <c r="L11"/>
  <c r="M11"/>
  <c r="N11"/>
  <c r="O11"/>
  <c r="K12"/>
  <c r="L12"/>
  <c r="M12"/>
  <c r="N12"/>
  <c r="O12"/>
  <c r="K13"/>
  <c r="L13"/>
  <c r="M13"/>
  <c r="N13"/>
  <c r="O13"/>
  <c r="K14"/>
  <c r="L14"/>
  <c r="M14"/>
  <c r="N14"/>
  <c r="O14"/>
  <c r="K15"/>
  <c r="L15"/>
  <c r="M15"/>
  <c r="N15"/>
  <c r="O15"/>
  <c r="K16"/>
  <c r="L16"/>
  <c r="M16"/>
  <c r="N16"/>
  <c r="O16"/>
  <c r="K17"/>
  <c r="L17"/>
  <c r="M17"/>
  <c r="N17"/>
  <c r="O17"/>
  <c r="K18"/>
  <c r="L18"/>
  <c r="M18"/>
  <c r="N18"/>
  <c r="O18"/>
  <c r="K19"/>
  <c r="L19"/>
  <c r="M19"/>
  <c r="N19"/>
  <c r="O19"/>
  <c r="K20"/>
  <c r="L20"/>
  <c r="M20"/>
  <c r="N20"/>
  <c r="O20"/>
  <c r="K21"/>
  <c r="L21"/>
  <c r="M21"/>
  <c r="N21"/>
  <c r="O21"/>
  <c r="K22"/>
  <c r="L22"/>
  <c r="M22"/>
  <c r="N22"/>
  <c r="O22"/>
  <c r="K23"/>
  <c r="L23"/>
  <c r="M23"/>
  <c r="N23"/>
  <c r="O23"/>
  <c r="K24"/>
  <c r="L24"/>
  <c r="M24"/>
  <c r="N24"/>
  <c r="O24"/>
  <c r="K25"/>
  <c r="L25"/>
  <c r="M25"/>
  <c r="N25"/>
  <c r="O25"/>
  <c r="K26"/>
  <c r="L26"/>
  <c r="M26"/>
  <c r="N26"/>
  <c r="O26"/>
  <c r="K27"/>
  <c r="L27"/>
  <c r="M27"/>
  <c r="N27"/>
  <c r="O27"/>
  <c r="K28"/>
  <c r="L28"/>
  <c r="M28"/>
  <c r="N28"/>
  <c r="O28"/>
  <c r="K29"/>
  <c r="L29"/>
  <c r="M29"/>
  <c r="N29"/>
  <c r="O29"/>
  <c r="K30"/>
  <c r="L30"/>
  <c r="M30"/>
  <c r="N30"/>
  <c r="O30"/>
  <c r="K31"/>
  <c r="L31"/>
  <c r="M31"/>
  <c r="N31"/>
  <c r="O31"/>
  <c r="K32"/>
  <c r="L32"/>
  <c r="M32"/>
  <c r="N32"/>
  <c r="O32"/>
  <c r="K33"/>
  <c r="L33"/>
  <c r="M33"/>
  <c r="N33"/>
  <c r="O33"/>
  <c r="K34"/>
  <c r="L34"/>
  <c r="M34"/>
  <c r="N34"/>
  <c r="O34"/>
  <c r="K35"/>
  <c r="L35"/>
  <c r="M35"/>
  <c r="N35"/>
  <c r="O35"/>
  <c r="K36"/>
  <c r="L36"/>
  <c r="M36"/>
  <c r="N36"/>
  <c r="O36"/>
  <c r="K37"/>
  <c r="L37"/>
  <c r="M37"/>
  <c r="N37"/>
  <c r="O37"/>
  <c r="K38"/>
  <c r="L38"/>
  <c r="M38"/>
  <c r="N38"/>
  <c r="O38"/>
  <c r="K39"/>
  <c r="L39"/>
  <c r="M39"/>
  <c r="N39"/>
  <c r="O39"/>
  <c r="K40"/>
  <c r="L40"/>
  <c r="M40"/>
  <c r="N40"/>
  <c r="O40"/>
  <c r="K41"/>
  <c r="L41"/>
  <c r="M41"/>
  <c r="N41"/>
  <c r="O41"/>
  <c r="K42"/>
  <c r="L42"/>
  <c r="M42"/>
  <c r="N42"/>
  <c r="O42"/>
  <c r="K43"/>
  <c r="L43"/>
  <c r="M43"/>
  <c r="N43"/>
  <c r="O43"/>
  <c r="K44"/>
  <c r="L44"/>
  <c r="M44"/>
  <c r="N44"/>
  <c r="O44"/>
  <c r="K45"/>
  <c r="L45"/>
  <c r="M45"/>
  <c r="N45"/>
  <c r="O45"/>
  <c r="K46"/>
  <c r="L46"/>
  <c r="M46"/>
  <c r="N46"/>
  <c r="O46"/>
  <c r="K47"/>
  <c r="L47"/>
  <c r="M47"/>
  <c r="N47"/>
  <c r="O47"/>
  <c r="K48"/>
  <c r="L48"/>
  <c r="M48"/>
  <c r="N48"/>
  <c r="O48"/>
  <c r="K49"/>
  <c r="L49"/>
  <c r="M49"/>
  <c r="N49"/>
  <c r="O49"/>
  <c r="K50"/>
  <c r="L50"/>
  <c r="M50"/>
  <c r="N50"/>
  <c r="O50"/>
  <c r="K51"/>
  <c r="L51"/>
  <c r="M51"/>
  <c r="N51"/>
  <c r="O51"/>
  <c r="O2"/>
  <c r="N2"/>
  <c r="M2"/>
  <c r="L2"/>
  <c r="K2"/>
  <c r="H3"/>
  <c r="I3"/>
  <c r="J3"/>
  <c r="H4"/>
  <c r="I4"/>
  <c r="J4"/>
  <c r="H5"/>
  <c r="I5"/>
  <c r="J5"/>
  <c r="H6"/>
  <c r="I6"/>
  <c r="J6"/>
  <c r="H7"/>
  <c r="I7"/>
  <c r="J7"/>
  <c r="H8"/>
  <c r="I8"/>
  <c r="J8"/>
  <c r="H9"/>
  <c r="I9"/>
  <c r="J9"/>
  <c r="H10"/>
  <c r="I10"/>
  <c r="J10"/>
  <c r="H11"/>
  <c r="I11"/>
  <c r="J11"/>
  <c r="H12"/>
  <c r="I12"/>
  <c r="J12"/>
  <c r="H13"/>
  <c r="I13"/>
  <c r="J13"/>
  <c r="H14"/>
  <c r="I14"/>
  <c r="J14"/>
  <c r="H15"/>
  <c r="I15"/>
  <c r="J15"/>
  <c r="H16"/>
  <c r="I16"/>
  <c r="J16"/>
  <c r="H17"/>
  <c r="I17"/>
  <c r="J17"/>
  <c r="H18"/>
  <c r="I18"/>
  <c r="J18"/>
  <c r="H19"/>
  <c r="I19"/>
  <c r="J19"/>
  <c r="H20"/>
  <c r="I20"/>
  <c r="J20"/>
  <c r="H21"/>
  <c r="I21"/>
  <c r="J21"/>
  <c r="H22"/>
  <c r="I22"/>
  <c r="J22"/>
  <c r="H23"/>
  <c r="I23"/>
  <c r="J23"/>
  <c r="H24"/>
  <c r="I24"/>
  <c r="J24"/>
  <c r="H25"/>
  <c r="I25"/>
  <c r="J25"/>
  <c r="H26"/>
  <c r="I26"/>
  <c r="J26"/>
  <c r="H27"/>
  <c r="I27"/>
  <c r="J27"/>
  <c r="H28"/>
  <c r="I28"/>
  <c r="J28"/>
  <c r="H29"/>
  <c r="I29"/>
  <c r="J29"/>
  <c r="H30"/>
  <c r="I30"/>
  <c r="J30"/>
  <c r="H31"/>
  <c r="I31"/>
  <c r="J31"/>
  <c r="H32"/>
  <c r="I32"/>
  <c r="J32"/>
  <c r="H33"/>
  <c r="I33"/>
  <c r="J33"/>
  <c r="H34"/>
  <c r="I34"/>
  <c r="J34"/>
  <c r="H35"/>
  <c r="I35"/>
  <c r="J35"/>
  <c r="H36"/>
  <c r="I36"/>
  <c r="J36"/>
  <c r="H37"/>
  <c r="I37"/>
  <c r="J37"/>
  <c r="H38"/>
  <c r="I38"/>
  <c r="J38"/>
  <c r="H39"/>
  <c r="I39"/>
  <c r="J39"/>
  <c r="H40"/>
  <c r="I40"/>
  <c r="J40"/>
  <c r="H41"/>
  <c r="I41"/>
  <c r="J41"/>
  <c r="H42"/>
  <c r="I42"/>
  <c r="J42"/>
  <c r="H43"/>
  <c r="I43"/>
  <c r="J43"/>
  <c r="H44"/>
  <c r="I44"/>
  <c r="J44"/>
  <c r="H45"/>
  <c r="I45"/>
  <c r="J45"/>
  <c r="H46"/>
  <c r="I46"/>
  <c r="J46"/>
  <c r="H47"/>
  <c r="I47"/>
  <c r="J47"/>
  <c r="H48"/>
  <c r="I48"/>
  <c r="J48"/>
  <c r="H49"/>
  <c r="I49"/>
  <c r="J49"/>
  <c r="H50"/>
  <c r="I50"/>
  <c r="J50"/>
  <c r="H51"/>
  <c r="I51"/>
  <c r="J51"/>
  <c r="J2"/>
  <c r="I2"/>
  <c r="H2"/>
  <c r="I3" i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2"/>
  <c r="S10"/>
  <c r="S16"/>
  <c r="S14"/>
  <c r="S13"/>
  <c r="Q52"/>
  <c r="Q3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Q45"/>
  <c r="Q46"/>
  <c r="Q47"/>
  <c r="Q48"/>
  <c r="Q49"/>
  <c r="Q50"/>
  <c r="Q51"/>
  <c r="Q2"/>
  <c r="P3"/>
  <c r="P4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2"/>
  <c r="O52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2"/>
  <c r="N3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2"/>
  <c r="N52" s="1"/>
  <c r="V55" a="1"/>
  <c r="V56" s="1"/>
  <c r="R55" a="1"/>
  <c r="R56" s="1"/>
  <c r="S55"/>
  <c r="M52"/>
  <c r="L52"/>
  <c r="K52"/>
  <c r="J52"/>
  <c r="M3"/>
  <c r="M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2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2"/>
  <c r="O62" i="3" l="1"/>
  <c r="O63"/>
  <c r="K62"/>
  <c r="L64"/>
  <c r="K63"/>
  <c r="J62"/>
  <c r="L63"/>
  <c r="J64"/>
  <c r="P52" i="1"/>
  <c r="V55"/>
  <c r="R55"/>
  <c r="S56"/>
</calcChain>
</file>

<file path=xl/sharedStrings.xml><?xml version="1.0" encoding="utf-8"?>
<sst xmlns="http://schemas.openxmlformats.org/spreadsheetml/2006/main" count="94" uniqueCount="66">
  <si>
    <t>dap</t>
  </si>
  <si>
    <t>hs</t>
  </si>
  <si>
    <t>hm</t>
  </si>
  <si>
    <t>h</t>
  </si>
  <si>
    <t>nsecao</t>
  </si>
  <si>
    <t>Vcom_sc</t>
  </si>
  <si>
    <t>Vsc_yi</t>
  </si>
  <si>
    <t>xiyi</t>
  </si>
  <si>
    <t>xi^2</t>
  </si>
  <si>
    <t>dap^2h_xi</t>
  </si>
  <si>
    <t>ao</t>
  </si>
  <si>
    <t>a1</t>
  </si>
  <si>
    <t>Interseção</t>
  </si>
  <si>
    <t>Yest</t>
  </si>
  <si>
    <t>ymedio</t>
  </si>
  <si>
    <t>SQT</t>
  </si>
  <si>
    <t>Variável X 1</t>
  </si>
  <si>
    <t>SQR</t>
  </si>
  <si>
    <t>SQE</t>
  </si>
  <si>
    <t>R2</t>
  </si>
  <si>
    <t>Syx</t>
  </si>
  <si>
    <t>Syx%</t>
  </si>
  <si>
    <t>ei</t>
  </si>
  <si>
    <t>MQE</t>
  </si>
  <si>
    <t>x1_ln(dap)</t>
  </si>
  <si>
    <t>x2_ln(h)</t>
  </si>
  <si>
    <t>yi_ln(vi)</t>
  </si>
  <si>
    <t>x1^2</t>
  </si>
  <si>
    <t>x2^2</t>
  </si>
  <si>
    <t>x1x2</t>
  </si>
  <si>
    <t>x1yi</t>
  </si>
  <si>
    <t>x2yi</t>
  </si>
  <si>
    <t>yi</t>
  </si>
  <si>
    <t>x1</t>
  </si>
  <si>
    <t>x2</t>
  </si>
  <si>
    <t>x1y</t>
  </si>
  <si>
    <t>x2y</t>
  </si>
  <si>
    <t>a0</t>
  </si>
  <si>
    <t>a2</t>
  </si>
  <si>
    <t>a01</t>
  </si>
  <si>
    <t>RESUMO DOS RESULTADOS</t>
  </si>
  <si>
    <t>Estatística de regressão</t>
  </si>
  <si>
    <t>R múltiplo</t>
  </si>
  <si>
    <t>R-Quadrado</t>
  </si>
  <si>
    <t>Erro padrão</t>
  </si>
  <si>
    <t>Observações</t>
  </si>
  <si>
    <t>ANOVA</t>
  </si>
  <si>
    <t>Regressão</t>
  </si>
  <si>
    <t>Resíduo</t>
  </si>
  <si>
    <t>Total</t>
  </si>
  <si>
    <t>gl</t>
  </si>
  <si>
    <t>SQ</t>
  </si>
  <si>
    <t>MQ</t>
  </si>
  <si>
    <t>F</t>
  </si>
  <si>
    <t>F de significação</t>
  </si>
  <si>
    <t>Coeficientes</t>
  </si>
  <si>
    <t>Stat t</t>
  </si>
  <si>
    <t>valor-P</t>
  </si>
  <si>
    <t>95% inferiores</t>
  </si>
  <si>
    <t>95% superiores</t>
  </si>
  <si>
    <t>Inferior 95.0%</t>
  </si>
  <si>
    <t>Superior 95.0%</t>
  </si>
  <si>
    <t>Excell</t>
  </si>
  <si>
    <t>ArvoreLab</t>
  </si>
  <si>
    <t>Yest_Eq02</t>
  </si>
  <si>
    <t>Sxy</t>
  </si>
</sst>
</file>

<file path=xl/styles.xml><?xml version="1.0" encoding="utf-8"?>
<styleSheet xmlns="http://schemas.openxmlformats.org/spreadsheetml/2006/main">
  <numFmts count="1">
    <numFmt numFmtId="164" formatCode="0.0000"/>
  </numFmts>
  <fonts count="5"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1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/>
            </a:pPr>
            <a:r>
              <a:rPr lang="en-US" sz="1200" b="0">
                <a:latin typeface="Arial" pitchFamily="34" charset="0"/>
                <a:cs typeface="Arial" pitchFamily="34" charset="0"/>
              </a:rPr>
              <a:t>Resíduos</a:t>
            </a:r>
            <a:r>
              <a:rPr lang="en-US" sz="1200" b="0" baseline="0">
                <a:latin typeface="Arial" pitchFamily="34" charset="0"/>
                <a:cs typeface="Arial" pitchFamily="34" charset="0"/>
              </a:rPr>
              <a:t> Padronizados</a:t>
            </a:r>
            <a:endParaRPr lang="en-US" sz="1200" b="0">
              <a:latin typeface="Arial" pitchFamily="34" charset="0"/>
              <a:cs typeface="Arial" pitchFamily="34" charset="0"/>
            </a:endParaRP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Plan2!$B$1</c:f>
              <c:strCache>
                <c:ptCount val="1"/>
                <c:pt idx="0">
                  <c:v>ei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4"/>
            <c:spPr>
              <a:solidFill>
                <a:schemeClr val="tx1">
                  <a:lumMod val="95000"/>
                  <a:lumOff val="5000"/>
                </a:schemeClr>
              </a:solidFill>
              <a:ln>
                <a:noFill/>
              </a:ln>
            </c:spPr>
          </c:marker>
          <c:xVal>
            <c:numRef>
              <c:f>Plan2!$A$2:$A$51</c:f>
              <c:numCache>
                <c:formatCode>General</c:formatCode>
                <c:ptCount val="50"/>
                <c:pt idx="0">
                  <c:v>57.2</c:v>
                </c:pt>
                <c:pt idx="1">
                  <c:v>58.7</c:v>
                </c:pt>
                <c:pt idx="2">
                  <c:v>57.7</c:v>
                </c:pt>
                <c:pt idx="3">
                  <c:v>50.7</c:v>
                </c:pt>
                <c:pt idx="4">
                  <c:v>55.3</c:v>
                </c:pt>
                <c:pt idx="5">
                  <c:v>56.1</c:v>
                </c:pt>
                <c:pt idx="6">
                  <c:v>59</c:v>
                </c:pt>
                <c:pt idx="7">
                  <c:v>59.9</c:v>
                </c:pt>
                <c:pt idx="8">
                  <c:v>59.6</c:v>
                </c:pt>
                <c:pt idx="9">
                  <c:v>58</c:v>
                </c:pt>
                <c:pt idx="10">
                  <c:v>67.5</c:v>
                </c:pt>
                <c:pt idx="11">
                  <c:v>63.5</c:v>
                </c:pt>
                <c:pt idx="12">
                  <c:v>60.9</c:v>
                </c:pt>
                <c:pt idx="13">
                  <c:v>62.3</c:v>
                </c:pt>
                <c:pt idx="14">
                  <c:v>61.7</c:v>
                </c:pt>
                <c:pt idx="15">
                  <c:v>69.5</c:v>
                </c:pt>
                <c:pt idx="16">
                  <c:v>61.6</c:v>
                </c:pt>
                <c:pt idx="17">
                  <c:v>62.6</c:v>
                </c:pt>
                <c:pt idx="18">
                  <c:v>61</c:v>
                </c:pt>
                <c:pt idx="19">
                  <c:v>60</c:v>
                </c:pt>
                <c:pt idx="20">
                  <c:v>78.599999999999994</c:v>
                </c:pt>
                <c:pt idx="21">
                  <c:v>70.2</c:v>
                </c:pt>
                <c:pt idx="22">
                  <c:v>74.2</c:v>
                </c:pt>
                <c:pt idx="23">
                  <c:v>72.900000000000006</c:v>
                </c:pt>
                <c:pt idx="24">
                  <c:v>77.7</c:v>
                </c:pt>
                <c:pt idx="25">
                  <c:v>70.5</c:v>
                </c:pt>
                <c:pt idx="26">
                  <c:v>72.400000000000006</c:v>
                </c:pt>
                <c:pt idx="27">
                  <c:v>79</c:v>
                </c:pt>
                <c:pt idx="28">
                  <c:v>71</c:v>
                </c:pt>
                <c:pt idx="29">
                  <c:v>72.900000000000006</c:v>
                </c:pt>
                <c:pt idx="30">
                  <c:v>81.8</c:v>
                </c:pt>
                <c:pt idx="31">
                  <c:v>84.3</c:v>
                </c:pt>
                <c:pt idx="32">
                  <c:v>88</c:v>
                </c:pt>
                <c:pt idx="33">
                  <c:v>80.7</c:v>
                </c:pt>
                <c:pt idx="34">
                  <c:v>80.8</c:v>
                </c:pt>
                <c:pt idx="35">
                  <c:v>85.3</c:v>
                </c:pt>
                <c:pt idx="36">
                  <c:v>86</c:v>
                </c:pt>
                <c:pt idx="37">
                  <c:v>80.7</c:v>
                </c:pt>
                <c:pt idx="38">
                  <c:v>83</c:v>
                </c:pt>
                <c:pt idx="39">
                  <c:v>87.8</c:v>
                </c:pt>
                <c:pt idx="40">
                  <c:v>93.4</c:v>
                </c:pt>
                <c:pt idx="41">
                  <c:v>91.8</c:v>
                </c:pt>
                <c:pt idx="42">
                  <c:v>91.8</c:v>
                </c:pt>
                <c:pt idx="43">
                  <c:v>92</c:v>
                </c:pt>
                <c:pt idx="44">
                  <c:v>90.04</c:v>
                </c:pt>
                <c:pt idx="45">
                  <c:v>95</c:v>
                </c:pt>
                <c:pt idx="46">
                  <c:v>91</c:v>
                </c:pt>
                <c:pt idx="47">
                  <c:v>91</c:v>
                </c:pt>
                <c:pt idx="48">
                  <c:v>97.1</c:v>
                </c:pt>
                <c:pt idx="49">
                  <c:v>91.2</c:v>
                </c:pt>
              </c:numCache>
            </c:numRef>
          </c:xVal>
          <c:yVal>
            <c:numRef>
              <c:f>Plan2!$B$2:$B$51</c:f>
              <c:numCache>
                <c:formatCode>General</c:formatCode>
                <c:ptCount val="50"/>
                <c:pt idx="0">
                  <c:v>8.7243511852631808E-2</c:v>
                </c:pt>
                <c:pt idx="1">
                  <c:v>-1.2080149338266901</c:v>
                </c:pt>
                <c:pt idx="2">
                  <c:v>-0.6421991287409492</c:v>
                </c:pt>
                <c:pt idx="3">
                  <c:v>-0.69342301640546078</c:v>
                </c:pt>
                <c:pt idx="4">
                  <c:v>0.21647975140196585</c:v>
                </c:pt>
                <c:pt idx="5">
                  <c:v>6.7152163687398583E-2</c:v>
                </c:pt>
                <c:pt idx="6">
                  <c:v>-0.28164088058650377</c:v>
                </c:pt>
                <c:pt idx="7">
                  <c:v>-0.13575235246778755</c:v>
                </c:pt>
                <c:pt idx="8">
                  <c:v>-1.2829502323889088</c:v>
                </c:pt>
                <c:pt idx="9">
                  <c:v>7.3668276605853289E-2</c:v>
                </c:pt>
                <c:pt idx="10">
                  <c:v>1.204213867957592</c:v>
                </c:pt>
                <c:pt idx="11">
                  <c:v>-1.3917331174997636</c:v>
                </c:pt>
                <c:pt idx="12">
                  <c:v>-0.52798614953138368</c:v>
                </c:pt>
                <c:pt idx="13">
                  <c:v>-0.54300940987115176</c:v>
                </c:pt>
                <c:pt idx="14">
                  <c:v>0.54825850083323935</c:v>
                </c:pt>
                <c:pt idx="15">
                  <c:v>-1.0621264057079738</c:v>
                </c:pt>
                <c:pt idx="16">
                  <c:v>0.51404890801135772</c:v>
                </c:pt>
                <c:pt idx="17">
                  <c:v>0.63351097818301094</c:v>
                </c:pt>
                <c:pt idx="18">
                  <c:v>-1.115703334148594</c:v>
                </c:pt>
                <c:pt idx="19">
                  <c:v>0.35078407877676421</c:v>
                </c:pt>
                <c:pt idx="20">
                  <c:v>0.75134402012505042</c:v>
                </c:pt>
                <c:pt idx="21">
                  <c:v>-2.5854488035331804</c:v>
                </c:pt>
                <c:pt idx="22">
                  <c:v>0.19765542519309851</c:v>
                </c:pt>
                <c:pt idx="23">
                  <c:v>-2.6614701209151397</c:v>
                </c:pt>
                <c:pt idx="24">
                  <c:v>-1.8567301754860932</c:v>
                </c:pt>
                <c:pt idx="25">
                  <c:v>0.79731881682747596</c:v>
                </c:pt>
                <c:pt idx="26">
                  <c:v>0.93470019752487643</c:v>
                </c:pt>
                <c:pt idx="27">
                  <c:v>0.67170264001061553</c:v>
                </c:pt>
                <c:pt idx="28">
                  <c:v>0.50047367276457921</c:v>
                </c:pt>
                <c:pt idx="29">
                  <c:v>0.35313711955287269</c:v>
                </c:pt>
                <c:pt idx="30">
                  <c:v>-0.16561787001070125</c:v>
                </c:pt>
                <c:pt idx="31">
                  <c:v>0.9719868436693605</c:v>
                </c:pt>
                <c:pt idx="32">
                  <c:v>0.18679523699567827</c:v>
                </c:pt>
                <c:pt idx="33">
                  <c:v>8.4528464803276748E-2</c:v>
                </c:pt>
                <c:pt idx="34">
                  <c:v>-1.7919310525748022</c:v>
                </c:pt>
                <c:pt idx="35">
                  <c:v>-0.11710902939554389</c:v>
                </c:pt>
                <c:pt idx="36">
                  <c:v>-3.4381545801675126</c:v>
                </c:pt>
                <c:pt idx="37">
                  <c:v>1.6802521172779685</c:v>
                </c:pt>
                <c:pt idx="38">
                  <c:v>0.69722408227455968</c:v>
                </c:pt>
                <c:pt idx="39">
                  <c:v>-0.18842426522528952</c:v>
                </c:pt>
                <c:pt idx="40">
                  <c:v>8.6881505579374761E-3</c:v>
                </c:pt>
                <c:pt idx="41">
                  <c:v>3.0649261124494074</c:v>
                </c:pt>
                <c:pt idx="42">
                  <c:v>-1.5968096712944331</c:v>
                </c:pt>
                <c:pt idx="43">
                  <c:v>-0.22263385804717276</c:v>
                </c:pt>
                <c:pt idx="44">
                  <c:v>1.9262353799495995</c:v>
                </c:pt>
                <c:pt idx="45">
                  <c:v>2.8727007813550176</c:v>
                </c:pt>
                <c:pt idx="46">
                  <c:v>5.6110972353350221E-3</c:v>
                </c:pt>
                <c:pt idx="47">
                  <c:v>1.9961025906863539</c:v>
                </c:pt>
                <c:pt idx="48">
                  <c:v>-0.61269561747128287</c:v>
                </c:pt>
                <c:pt idx="49">
                  <c:v>2.7244592124601961</c:v>
                </c:pt>
              </c:numCache>
            </c:numRef>
          </c:yVal>
        </c:ser>
        <c:axId val="84504576"/>
        <c:axId val="84506880"/>
      </c:scatterChart>
      <c:valAx>
        <c:axId val="84504576"/>
        <c:scaling>
          <c:orientation val="minMax"/>
          <c:min val="5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DAP, cm</a:t>
                </a:r>
              </a:p>
            </c:rich>
          </c:tx>
          <c:layout/>
        </c:title>
        <c:numFmt formatCode="General" sourceLinked="1"/>
        <c:tickLblPos val="low"/>
        <c:crossAx val="84506880"/>
        <c:crosses val="autoZero"/>
        <c:crossBetween val="midCat"/>
      </c:valAx>
      <c:valAx>
        <c:axId val="84506880"/>
        <c:scaling>
          <c:orientation val="minMax"/>
          <c:max val="3"/>
          <c:min val="-3"/>
        </c:scaling>
        <c:axPos val="l"/>
        <c:numFmt formatCode="General" sourceLinked="1"/>
        <c:tickLblPos val="nextTo"/>
        <c:crossAx val="84504576"/>
        <c:crosses val="autoZero"/>
        <c:crossBetween val="midCat"/>
      </c:valAx>
    </c:plotArea>
    <c:plotVisOnly val="1"/>
  </c:chart>
  <c:spPr>
    <a:ln>
      <a:noFill/>
    </a:ln>
  </c:sp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7</xdr:col>
      <xdr:colOff>438151</xdr:colOff>
      <xdr:row>15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9"/>
  <sheetViews>
    <sheetView workbookViewId="0">
      <pane xSplit="7" ySplit="1" topLeftCell="K39" activePane="bottomRight" state="frozen"/>
      <selection pane="topRight" activeCell="H1" sqref="H1"/>
      <selection pane="bottomLeft" activeCell="A2" sqref="A2"/>
      <selection pane="bottomRight" activeCell="O60" sqref="O60"/>
    </sheetView>
  </sheetViews>
  <sheetFormatPr defaultRowHeight="14.25"/>
  <cols>
    <col min="13" max="13" width="10.875" bestFit="1" customWidth="1"/>
    <col min="14" max="14" width="9" style="1"/>
    <col min="18" max="19" width="13" bestFit="1" customWidth="1"/>
    <col min="22" max="22" width="12.25" bestFit="1" customWidth="1"/>
    <col min="23" max="23" width="3.125" customWidth="1"/>
    <col min="24" max="24" width="12.2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H1" t="s">
        <v>0</v>
      </c>
      <c r="I1" t="s">
        <v>22</v>
      </c>
      <c r="J1" t="s">
        <v>9</v>
      </c>
      <c r="K1" t="s">
        <v>6</v>
      </c>
      <c r="L1" t="s">
        <v>7</v>
      </c>
      <c r="M1" t="s">
        <v>8</v>
      </c>
      <c r="N1" s="1" t="s">
        <v>13</v>
      </c>
      <c r="O1" t="s">
        <v>15</v>
      </c>
      <c r="P1" t="s">
        <v>17</v>
      </c>
      <c r="Q1" t="s">
        <v>18</v>
      </c>
    </row>
    <row r="2" spans="1:19">
      <c r="A2">
        <v>57.2</v>
      </c>
      <c r="B2">
        <v>0.57999999999999996</v>
      </c>
      <c r="C2">
        <v>19.3</v>
      </c>
      <c r="D2">
        <v>38.9</v>
      </c>
      <c r="E2">
        <v>7</v>
      </c>
      <c r="F2">
        <v>3.7480000000000002</v>
      </c>
      <c r="H2">
        <v>57.2</v>
      </c>
      <c r="I2">
        <f>(K2-N2)/$S$10</f>
        <v>8.7243511852631808E-2</v>
      </c>
      <c r="J2">
        <v>63146.512000000002</v>
      </c>
      <c r="K2">
        <v>3.7480000000000002</v>
      </c>
      <c r="L2">
        <f>J2*K2</f>
        <v>236673.12697600003</v>
      </c>
      <c r="M2">
        <f>J2^2</f>
        <v>3987481977.7661443</v>
      </c>
      <c r="N2" s="1">
        <f>ROUND($S$2+$S$3*J2,4)</f>
        <v>3.6998000000000002</v>
      </c>
      <c r="O2">
        <f>(K2-$S$4)^2</f>
        <v>3.2589636675999953</v>
      </c>
      <c r="P2">
        <f>(N2-$S$4)^2</f>
        <v>3.4353139715999954</v>
      </c>
      <c r="Q2">
        <f>(K2-N2)^2</f>
        <v>2.323240000000002E-3</v>
      </c>
      <c r="R2" t="s">
        <v>10</v>
      </c>
      <c r="S2">
        <v>0.26696001141695014</v>
      </c>
    </row>
    <row r="3" spans="1:19">
      <c r="A3">
        <v>58.7</v>
      </c>
      <c r="B3">
        <v>0.4</v>
      </c>
      <c r="C3">
        <v>20.7</v>
      </c>
      <c r="D3">
        <v>34.200000000000003</v>
      </c>
      <c r="E3">
        <v>7</v>
      </c>
      <c r="F3">
        <v>3.4769999999999999</v>
      </c>
      <c r="H3">
        <v>58.7</v>
      </c>
      <c r="I3">
        <f t="shared" ref="I3:I51" si="0">(K3-N3)/$S$10</f>
        <v>-1.2080149338266901</v>
      </c>
      <c r="J3">
        <v>71325.78300000001</v>
      </c>
      <c r="K3">
        <v>3.4769999999999999</v>
      </c>
      <c r="L3">
        <f t="shared" ref="L3:L51" si="1">J3*K3</f>
        <v>247999.74749100002</v>
      </c>
      <c r="M3">
        <f t="shared" ref="M3:M51" si="2">J3^2</f>
        <v>5087367320.5630903</v>
      </c>
      <c r="N3" s="1">
        <f t="shared" ref="N3:N51" si="3">ROUND($S$2+$S$3*J3,4)</f>
        <v>4.1444000000000001</v>
      </c>
      <c r="O3">
        <f t="shared" ref="O3:O51" si="4">(K3-$S$4)^2</f>
        <v>4.3108555875999963</v>
      </c>
      <c r="P3">
        <f t="shared" ref="P3:P51" si="5">(N3-$S$4)^2</f>
        <v>1.9848864995999969</v>
      </c>
      <c r="Q3">
        <f t="shared" ref="Q3:Q51" si="6">(K3-N3)^2</f>
        <v>0.44542276000000031</v>
      </c>
      <c r="R3" t="s">
        <v>11</v>
      </c>
      <c r="S3">
        <v>5.4362431970584945E-5</v>
      </c>
    </row>
    <row r="4" spans="1:19">
      <c r="A4">
        <v>57.7</v>
      </c>
      <c r="B4">
        <v>0.5</v>
      </c>
      <c r="C4">
        <v>20.100000000000001</v>
      </c>
      <c r="D4">
        <v>33.200000000000003</v>
      </c>
      <c r="E4">
        <v>7</v>
      </c>
      <c r="F4">
        <v>3.55</v>
      </c>
      <c r="H4">
        <v>57.7</v>
      </c>
      <c r="I4">
        <f t="shared" si="0"/>
        <v>-0.6421991287409492</v>
      </c>
      <c r="J4">
        <v>66918.729000000007</v>
      </c>
      <c r="K4">
        <v>3.55</v>
      </c>
      <c r="L4">
        <f t="shared" si="1"/>
        <v>237561.48795000001</v>
      </c>
      <c r="M4">
        <f t="shared" si="2"/>
        <v>4478116290.9754419</v>
      </c>
      <c r="N4" s="1">
        <f t="shared" si="3"/>
        <v>3.9047999999999998</v>
      </c>
      <c r="O4">
        <f t="shared" si="4"/>
        <v>4.0130506275999966</v>
      </c>
      <c r="P4">
        <f t="shared" si="5"/>
        <v>2.7174203715999972</v>
      </c>
      <c r="Q4">
        <f t="shared" si="6"/>
        <v>0.12588304</v>
      </c>
      <c r="R4" t="s">
        <v>14</v>
      </c>
      <c r="S4">
        <v>5.553259999999999</v>
      </c>
    </row>
    <row r="5" spans="1:19">
      <c r="A5">
        <v>50.7</v>
      </c>
      <c r="B5">
        <v>0.38</v>
      </c>
      <c r="C5">
        <v>15.48</v>
      </c>
      <c r="D5">
        <v>26.6</v>
      </c>
      <c r="E5">
        <v>6</v>
      </c>
      <c r="F5">
        <v>2.0470000000000002</v>
      </c>
      <c r="H5">
        <v>50.7</v>
      </c>
      <c r="I5">
        <f t="shared" si="0"/>
        <v>-0.69342301640546078</v>
      </c>
      <c r="J5">
        <v>39791.185200000007</v>
      </c>
      <c r="K5">
        <v>2.0470000000000002</v>
      </c>
      <c r="L5">
        <f t="shared" si="1"/>
        <v>81452.556104400021</v>
      </c>
      <c r="M5">
        <f t="shared" si="2"/>
        <v>1583338419.6206996</v>
      </c>
      <c r="N5" s="1">
        <f t="shared" si="3"/>
        <v>2.4300999999999999</v>
      </c>
      <c r="O5">
        <f t="shared" si="4"/>
        <v>12.293859187599992</v>
      </c>
      <c r="P5">
        <f t="shared" si="5"/>
        <v>9.7541283855999943</v>
      </c>
      <c r="Q5">
        <f t="shared" si="6"/>
        <v>0.14676560999999982</v>
      </c>
    </row>
    <row r="6" spans="1:19">
      <c r="A6">
        <v>55.3</v>
      </c>
      <c r="B6">
        <v>0.38</v>
      </c>
      <c r="C6">
        <v>10</v>
      </c>
      <c r="D6">
        <v>21.6</v>
      </c>
      <c r="E6">
        <v>4</v>
      </c>
      <c r="F6">
        <v>2.0489999999999999</v>
      </c>
      <c r="H6">
        <v>55.3</v>
      </c>
      <c r="I6">
        <f t="shared" si="0"/>
        <v>0.21647975140196585</v>
      </c>
      <c r="J6">
        <v>30580.899999999998</v>
      </c>
      <c r="K6">
        <v>2.0489999999999999</v>
      </c>
      <c r="L6">
        <f t="shared" si="1"/>
        <v>62660.264099999993</v>
      </c>
      <c r="M6">
        <f t="shared" si="2"/>
        <v>935191444.80999982</v>
      </c>
      <c r="N6" s="1">
        <f t="shared" si="3"/>
        <v>1.9294</v>
      </c>
      <c r="O6">
        <f t="shared" si="4"/>
        <v>12.279838147599992</v>
      </c>
      <c r="P6">
        <f t="shared" si="5"/>
        <v>13.132361299599991</v>
      </c>
      <c r="Q6">
        <f t="shared" si="6"/>
        <v>1.4304159999999982E-2</v>
      </c>
      <c r="R6" t="s">
        <v>15</v>
      </c>
      <c r="S6">
        <v>305.94050362000002</v>
      </c>
    </row>
    <row r="7" spans="1:19">
      <c r="A7">
        <v>56.1</v>
      </c>
      <c r="B7">
        <v>0.63</v>
      </c>
      <c r="C7">
        <v>16.260000000000002</v>
      </c>
      <c r="D7">
        <v>28.7</v>
      </c>
      <c r="E7">
        <v>6</v>
      </c>
      <c r="F7">
        <v>3.0859999999999999</v>
      </c>
      <c r="H7">
        <v>56.1</v>
      </c>
      <c r="I7">
        <f t="shared" si="0"/>
        <v>6.7152163687398583E-2</v>
      </c>
      <c r="J7">
        <v>51173.634600000005</v>
      </c>
      <c r="K7">
        <v>3.0859999999999999</v>
      </c>
      <c r="L7">
        <f t="shared" si="1"/>
        <v>157921.83637560002</v>
      </c>
      <c r="M7">
        <f t="shared" si="2"/>
        <v>2618740878.1743178</v>
      </c>
      <c r="N7" s="1">
        <f t="shared" si="3"/>
        <v>3.0489000000000002</v>
      </c>
      <c r="O7">
        <f t="shared" si="4"/>
        <v>6.0873719075999952</v>
      </c>
      <c r="P7">
        <f t="shared" si="5"/>
        <v>6.2718190095999944</v>
      </c>
      <c r="Q7">
        <f t="shared" si="6"/>
        <v>1.3764099999999768E-3</v>
      </c>
      <c r="R7" t="s">
        <v>17</v>
      </c>
      <c r="S7">
        <v>279.42182797599992</v>
      </c>
    </row>
    <row r="8" spans="1:19">
      <c r="A8">
        <v>59</v>
      </c>
      <c r="B8">
        <v>0.53</v>
      </c>
      <c r="C8">
        <v>13.6</v>
      </c>
      <c r="D8">
        <v>29</v>
      </c>
      <c r="E8">
        <v>5</v>
      </c>
      <c r="F8">
        <v>2.6850000000000001</v>
      </c>
      <c r="H8">
        <v>59</v>
      </c>
      <c r="I8">
        <f t="shared" si="0"/>
        <v>-0.28164088058650377</v>
      </c>
      <c r="J8">
        <v>47341.599999999999</v>
      </c>
      <c r="K8">
        <v>2.6850000000000001</v>
      </c>
      <c r="L8">
        <f t="shared" si="1"/>
        <v>127112.196</v>
      </c>
      <c r="M8">
        <f t="shared" si="2"/>
        <v>2241227090.5599999</v>
      </c>
      <c r="N8" s="1">
        <f t="shared" si="3"/>
        <v>2.8405999999999998</v>
      </c>
      <c r="O8">
        <f t="shared" si="4"/>
        <v>8.2269154275999945</v>
      </c>
      <c r="P8">
        <f t="shared" si="5"/>
        <v>7.3585242755999953</v>
      </c>
      <c r="Q8">
        <f t="shared" si="6"/>
        <v>2.4211359999999918E-2</v>
      </c>
      <c r="R8" t="s">
        <v>18</v>
      </c>
      <c r="S8">
        <v>26.518877460000006</v>
      </c>
    </row>
    <row r="9" spans="1:19">
      <c r="A9">
        <v>59.9</v>
      </c>
      <c r="B9">
        <v>0.77</v>
      </c>
      <c r="C9">
        <v>19</v>
      </c>
      <c r="D9">
        <v>37</v>
      </c>
      <c r="E9">
        <v>7</v>
      </c>
      <c r="F9">
        <v>3.8980000000000001</v>
      </c>
      <c r="H9">
        <v>59.9</v>
      </c>
      <c r="I9">
        <f t="shared" si="0"/>
        <v>-0.13575235246778755</v>
      </c>
      <c r="J9">
        <v>68172.19</v>
      </c>
      <c r="K9">
        <v>3.8980000000000001</v>
      </c>
      <c r="L9">
        <f t="shared" si="1"/>
        <v>265735.19662</v>
      </c>
      <c r="M9">
        <f t="shared" si="2"/>
        <v>4647447489.3961</v>
      </c>
      <c r="N9" s="1">
        <f t="shared" si="3"/>
        <v>3.9729999999999999</v>
      </c>
      <c r="O9">
        <f t="shared" si="4"/>
        <v>2.7398856675999963</v>
      </c>
      <c r="P9">
        <f t="shared" si="5"/>
        <v>2.4972216675999972</v>
      </c>
      <c r="Q9">
        <f t="shared" si="6"/>
        <v>5.6249999999999599E-3</v>
      </c>
    </row>
    <row r="10" spans="1:19">
      <c r="A10">
        <v>59.6</v>
      </c>
      <c r="B10">
        <v>0.83</v>
      </c>
      <c r="C10">
        <v>28.45</v>
      </c>
      <c r="D10">
        <v>44</v>
      </c>
      <c r="E10">
        <v>9</v>
      </c>
      <c r="F10">
        <v>5.0519999999999996</v>
      </c>
      <c r="H10">
        <v>59.6</v>
      </c>
      <c r="I10">
        <f t="shared" si="0"/>
        <v>-1.2829502323889088</v>
      </c>
      <c r="J10">
        <v>101058.952</v>
      </c>
      <c r="K10">
        <v>5.0519999999999996</v>
      </c>
      <c r="L10">
        <f t="shared" si="1"/>
        <v>510549.82550400001</v>
      </c>
      <c r="M10">
        <f t="shared" si="2"/>
        <v>10212911779.338305</v>
      </c>
      <c r="N10" s="1">
        <f t="shared" si="3"/>
        <v>5.7607999999999997</v>
      </c>
      <c r="O10">
        <f t="shared" si="4"/>
        <v>0.25126158759999939</v>
      </c>
      <c r="P10">
        <f t="shared" si="5"/>
        <v>4.3072851600000302E-2</v>
      </c>
      <c r="Q10">
        <f t="shared" si="6"/>
        <v>0.50239744000000008</v>
      </c>
      <c r="R10" t="s">
        <v>23</v>
      </c>
      <c r="S10">
        <f>S8/48</f>
        <v>0.55247661375000012</v>
      </c>
    </row>
    <row r="11" spans="1:19">
      <c r="A11">
        <v>58</v>
      </c>
      <c r="B11">
        <v>1.03</v>
      </c>
      <c r="C11">
        <v>10.199999999999999</v>
      </c>
      <c r="D11">
        <v>25.5</v>
      </c>
      <c r="E11">
        <v>4</v>
      </c>
      <c r="F11">
        <v>2.173</v>
      </c>
      <c r="H11">
        <v>58</v>
      </c>
      <c r="I11">
        <f t="shared" si="0"/>
        <v>7.3668276605853289E-2</v>
      </c>
      <c r="J11">
        <v>34312.799999999996</v>
      </c>
      <c r="K11">
        <v>2.173</v>
      </c>
      <c r="L11">
        <f t="shared" si="1"/>
        <v>74561.714399999997</v>
      </c>
      <c r="M11">
        <f t="shared" si="2"/>
        <v>1177368243.8399997</v>
      </c>
      <c r="N11" s="1">
        <f t="shared" si="3"/>
        <v>2.1322999999999999</v>
      </c>
      <c r="O11">
        <f t="shared" si="4"/>
        <v>11.426157667599993</v>
      </c>
      <c r="P11">
        <f t="shared" si="5"/>
        <v>11.702967321599994</v>
      </c>
      <c r="Q11">
        <f t="shared" si="6"/>
        <v>1.6564900000000148E-3</v>
      </c>
    </row>
    <row r="12" spans="1:19">
      <c r="A12">
        <v>67.5</v>
      </c>
      <c r="B12">
        <v>0.5</v>
      </c>
      <c r="C12">
        <v>14.61</v>
      </c>
      <c r="D12">
        <v>27</v>
      </c>
      <c r="E12">
        <v>6</v>
      </c>
      <c r="F12">
        <v>4.5510000000000002</v>
      </c>
      <c r="H12">
        <v>67.5</v>
      </c>
      <c r="I12">
        <f t="shared" si="0"/>
        <v>1.204213867957592</v>
      </c>
      <c r="J12">
        <v>66566.8125</v>
      </c>
      <c r="K12">
        <v>4.5510000000000002</v>
      </c>
      <c r="L12">
        <f t="shared" si="1"/>
        <v>302945.56368750002</v>
      </c>
      <c r="M12">
        <f t="shared" si="2"/>
        <v>4431140526.4101562</v>
      </c>
      <c r="N12" s="1">
        <f t="shared" si="3"/>
        <v>3.8856999999999999</v>
      </c>
      <c r="O12">
        <f t="shared" si="4"/>
        <v>1.0045251075999977</v>
      </c>
      <c r="P12">
        <f t="shared" si="5"/>
        <v>2.7807563535999966</v>
      </c>
      <c r="Q12">
        <f t="shared" si="6"/>
        <v>0.4426240900000003</v>
      </c>
    </row>
    <row r="13" spans="1:19" ht="15">
      <c r="A13">
        <v>63.5</v>
      </c>
      <c r="B13">
        <v>0.6</v>
      </c>
      <c r="C13">
        <v>20.100000000000001</v>
      </c>
      <c r="D13">
        <v>35</v>
      </c>
      <c r="E13">
        <v>7</v>
      </c>
      <c r="F13">
        <v>3.9039999999999999</v>
      </c>
      <c r="H13">
        <v>63.5</v>
      </c>
      <c r="I13">
        <f t="shared" si="0"/>
        <v>-1.3917331174997636</v>
      </c>
      <c r="J13">
        <v>81048.225000000006</v>
      </c>
      <c r="K13">
        <v>3.9039999999999999</v>
      </c>
      <c r="L13">
        <f t="shared" si="1"/>
        <v>316412.27040000004</v>
      </c>
      <c r="M13">
        <f t="shared" si="2"/>
        <v>6568814775.6506262</v>
      </c>
      <c r="N13" s="1">
        <f t="shared" si="3"/>
        <v>4.6729000000000003</v>
      </c>
      <c r="O13">
        <f t="shared" si="4"/>
        <v>2.7200585475999968</v>
      </c>
      <c r="P13">
        <f t="shared" si="5"/>
        <v>0.77503372959999772</v>
      </c>
      <c r="Q13">
        <f t="shared" si="6"/>
        <v>0.59120721000000054</v>
      </c>
      <c r="R13" t="s">
        <v>19</v>
      </c>
      <c r="S13" s="2">
        <f>S7/S6</f>
        <v>0.91332080803221072</v>
      </c>
    </row>
    <row r="14" spans="1:19" ht="15">
      <c r="A14">
        <v>60.9</v>
      </c>
      <c r="B14">
        <v>0.5</v>
      </c>
      <c r="C14">
        <v>15.3</v>
      </c>
      <c r="D14">
        <v>31.2</v>
      </c>
      <c r="E14">
        <v>6</v>
      </c>
      <c r="F14">
        <v>3.06</v>
      </c>
      <c r="H14">
        <v>60.9</v>
      </c>
      <c r="I14">
        <f t="shared" si="0"/>
        <v>-0.52798614953138368</v>
      </c>
      <c r="J14">
        <v>56744.793000000005</v>
      </c>
      <c r="K14">
        <v>3.06</v>
      </c>
      <c r="L14">
        <f t="shared" si="1"/>
        <v>173639.06658000001</v>
      </c>
      <c r="M14">
        <f t="shared" si="2"/>
        <v>3219971532.6128497</v>
      </c>
      <c r="N14" s="1">
        <f t="shared" si="3"/>
        <v>3.3517000000000001</v>
      </c>
      <c r="O14">
        <f t="shared" si="4"/>
        <v>6.216345427599995</v>
      </c>
      <c r="P14">
        <f t="shared" si="5"/>
        <v>4.8468664335999954</v>
      </c>
      <c r="Q14">
        <f t="shared" si="6"/>
        <v>8.5088890000000042E-2</v>
      </c>
      <c r="R14" t="s">
        <v>20</v>
      </c>
      <c r="S14" s="2">
        <f>SQRT(S8/48)</f>
        <v>0.74328770590532445</v>
      </c>
    </row>
    <row r="15" spans="1:19">
      <c r="A15">
        <v>62.3</v>
      </c>
      <c r="B15">
        <v>0.56999999999999995</v>
      </c>
      <c r="C15">
        <v>17.100000000000001</v>
      </c>
      <c r="D15">
        <v>36.6</v>
      </c>
      <c r="E15">
        <v>6</v>
      </c>
      <c r="F15">
        <v>3.5750000000000002</v>
      </c>
      <c r="H15">
        <v>62.3</v>
      </c>
      <c r="I15">
        <f t="shared" si="0"/>
        <v>-0.54300940987115176</v>
      </c>
      <c r="J15">
        <v>66370.058999999994</v>
      </c>
      <c r="K15">
        <v>3.5750000000000002</v>
      </c>
      <c r="L15">
        <f t="shared" si="1"/>
        <v>237272.96092499999</v>
      </c>
      <c r="M15">
        <f t="shared" si="2"/>
        <v>4404984731.6634798</v>
      </c>
      <c r="N15" s="1">
        <f t="shared" si="3"/>
        <v>3.875</v>
      </c>
      <c r="O15">
        <f t="shared" si="4"/>
        <v>3.9135126275999954</v>
      </c>
      <c r="P15">
        <f t="shared" si="5"/>
        <v>2.8165566275999967</v>
      </c>
      <c r="Q15">
        <f t="shared" si="6"/>
        <v>8.99999999999999E-2</v>
      </c>
    </row>
    <row r="16" spans="1:19">
      <c r="A16">
        <v>61.7</v>
      </c>
      <c r="B16">
        <v>0.35</v>
      </c>
      <c r="C16">
        <v>16.7</v>
      </c>
      <c r="D16">
        <v>27.5</v>
      </c>
      <c r="E16">
        <v>6</v>
      </c>
      <c r="F16">
        <v>4.0259999999999998</v>
      </c>
      <c r="H16">
        <v>61.7</v>
      </c>
      <c r="I16">
        <f t="shared" si="0"/>
        <v>0.54825850083323935</v>
      </c>
      <c r="J16">
        <v>63575.063000000002</v>
      </c>
      <c r="K16">
        <v>4.0259999999999998</v>
      </c>
      <c r="L16">
        <f t="shared" si="1"/>
        <v>255953.20363800001</v>
      </c>
      <c r="M16">
        <f t="shared" si="2"/>
        <v>4041788635.4539695</v>
      </c>
      <c r="N16" s="1">
        <f t="shared" si="3"/>
        <v>3.7231000000000001</v>
      </c>
      <c r="O16">
        <f t="shared" si="4"/>
        <v>2.3325231075999975</v>
      </c>
      <c r="P16">
        <f t="shared" si="5"/>
        <v>3.3494856255999959</v>
      </c>
      <c r="Q16">
        <f t="shared" si="6"/>
        <v>9.1748409999999836E-2</v>
      </c>
      <c r="R16" t="s">
        <v>21</v>
      </c>
      <c r="S16">
        <f>100*S14/S4</f>
        <v>13.384709268165448</v>
      </c>
    </row>
    <row r="17" spans="1:17">
      <c r="A17">
        <v>69.5</v>
      </c>
      <c r="B17">
        <v>0.88</v>
      </c>
      <c r="C17">
        <v>16.2</v>
      </c>
      <c r="D17">
        <v>27.1</v>
      </c>
      <c r="E17">
        <v>6</v>
      </c>
      <c r="F17">
        <v>3.9340000000000002</v>
      </c>
      <c r="H17">
        <v>69.5</v>
      </c>
      <c r="I17">
        <f t="shared" si="0"/>
        <v>-1.0621264057079738</v>
      </c>
      <c r="J17">
        <v>78250.05</v>
      </c>
      <c r="K17">
        <v>3.9340000000000002</v>
      </c>
      <c r="L17">
        <f t="shared" si="1"/>
        <v>307835.69670000003</v>
      </c>
      <c r="M17">
        <f t="shared" si="2"/>
        <v>6123070325.0025005</v>
      </c>
      <c r="N17" s="1">
        <f t="shared" si="3"/>
        <v>4.5208000000000004</v>
      </c>
      <c r="O17">
        <f t="shared" si="4"/>
        <v>2.622002947599996</v>
      </c>
      <c r="P17">
        <f t="shared" si="5"/>
        <v>1.0659736515999971</v>
      </c>
      <c r="Q17">
        <f t="shared" si="6"/>
        <v>0.34433424000000024</v>
      </c>
    </row>
    <row r="18" spans="1:17">
      <c r="A18">
        <v>61.6</v>
      </c>
      <c r="B18">
        <v>0.75</v>
      </c>
      <c r="C18">
        <v>16.399999999999999</v>
      </c>
      <c r="D18">
        <v>34</v>
      </c>
      <c r="E18">
        <v>6</v>
      </c>
      <c r="F18">
        <v>3.9340000000000002</v>
      </c>
      <c r="H18">
        <v>61.6</v>
      </c>
      <c r="I18">
        <f t="shared" si="0"/>
        <v>0.51404890801135772</v>
      </c>
      <c r="J18">
        <v>62230.784</v>
      </c>
      <c r="K18">
        <v>3.9340000000000002</v>
      </c>
      <c r="L18">
        <f t="shared" si="1"/>
        <v>244815.90425600001</v>
      </c>
      <c r="M18">
        <f t="shared" si="2"/>
        <v>3872670477.2546558</v>
      </c>
      <c r="N18" s="1">
        <f t="shared" si="3"/>
        <v>3.65</v>
      </c>
      <c r="O18">
        <f t="shared" si="4"/>
        <v>2.622002947599996</v>
      </c>
      <c r="P18">
        <f t="shared" si="5"/>
        <v>3.6223986275999964</v>
      </c>
      <c r="Q18">
        <f t="shared" si="6"/>
        <v>8.0656000000000144E-2</v>
      </c>
    </row>
    <row r="19" spans="1:17">
      <c r="A19">
        <v>62.6</v>
      </c>
      <c r="B19">
        <v>0.74</v>
      </c>
      <c r="C19">
        <v>14.2</v>
      </c>
      <c r="D19">
        <v>26</v>
      </c>
      <c r="E19">
        <v>5</v>
      </c>
      <c r="F19">
        <v>3.6419999999999999</v>
      </c>
      <c r="H19">
        <v>62.6</v>
      </c>
      <c r="I19">
        <f t="shared" si="0"/>
        <v>0.63351097818301094</v>
      </c>
      <c r="J19">
        <v>55646.392</v>
      </c>
      <c r="K19">
        <v>3.6419999999999999</v>
      </c>
      <c r="L19">
        <f t="shared" si="1"/>
        <v>202664.15966400001</v>
      </c>
      <c r="M19">
        <f t="shared" si="2"/>
        <v>3096520942.6176639</v>
      </c>
      <c r="N19" s="1">
        <f t="shared" si="3"/>
        <v>3.2919999999999998</v>
      </c>
      <c r="O19">
        <f t="shared" si="4"/>
        <v>3.6529147875999963</v>
      </c>
      <c r="P19">
        <f t="shared" si="5"/>
        <v>5.113296787599996</v>
      </c>
      <c r="Q19">
        <f t="shared" si="6"/>
        <v>0.12250000000000007</v>
      </c>
    </row>
    <row r="20" spans="1:17">
      <c r="A20">
        <v>61</v>
      </c>
      <c r="B20">
        <v>0.61</v>
      </c>
      <c r="C20">
        <v>17.3</v>
      </c>
      <c r="D20">
        <v>31</v>
      </c>
      <c r="E20">
        <v>6</v>
      </c>
      <c r="F20">
        <v>3.15</v>
      </c>
      <c r="H20">
        <v>61</v>
      </c>
      <c r="I20">
        <f t="shared" si="0"/>
        <v>-1.115703334148594</v>
      </c>
      <c r="J20">
        <v>64373.3</v>
      </c>
      <c r="K20">
        <v>3.15</v>
      </c>
      <c r="L20">
        <f t="shared" si="1"/>
        <v>202775.89499999999</v>
      </c>
      <c r="M20">
        <f t="shared" si="2"/>
        <v>4143921752.8900003</v>
      </c>
      <c r="N20" s="1">
        <f t="shared" si="3"/>
        <v>3.7664</v>
      </c>
      <c r="O20">
        <f t="shared" si="4"/>
        <v>5.7756586275999959</v>
      </c>
      <c r="P20">
        <f t="shared" si="5"/>
        <v>3.1928686595999967</v>
      </c>
      <c r="Q20">
        <f t="shared" si="6"/>
        <v>0.37994896000000006</v>
      </c>
    </row>
    <row r="21" spans="1:17">
      <c r="A21">
        <v>60</v>
      </c>
      <c r="B21">
        <v>0.81</v>
      </c>
      <c r="C21">
        <v>15.3</v>
      </c>
      <c r="D21">
        <v>35</v>
      </c>
      <c r="E21">
        <v>6</v>
      </c>
      <c r="F21">
        <v>3.4550000000000001</v>
      </c>
      <c r="H21">
        <v>60</v>
      </c>
      <c r="I21">
        <f t="shared" si="0"/>
        <v>0.35078407877676421</v>
      </c>
      <c r="J21">
        <v>55080</v>
      </c>
      <c r="K21">
        <v>3.4550000000000001</v>
      </c>
      <c r="L21">
        <f t="shared" si="1"/>
        <v>190301.4</v>
      </c>
      <c r="M21">
        <f t="shared" si="2"/>
        <v>3033806400</v>
      </c>
      <c r="N21" s="1">
        <f t="shared" si="3"/>
        <v>3.2612000000000001</v>
      </c>
      <c r="O21">
        <f t="shared" si="4"/>
        <v>4.4026950275999956</v>
      </c>
      <c r="P21">
        <f t="shared" si="5"/>
        <v>5.2535390435999947</v>
      </c>
      <c r="Q21">
        <f t="shared" si="6"/>
        <v>3.7558439999999992E-2</v>
      </c>
    </row>
    <row r="22" spans="1:17">
      <c r="A22">
        <v>78.599999999999994</v>
      </c>
      <c r="B22">
        <v>0.51</v>
      </c>
      <c r="C22">
        <v>17.32</v>
      </c>
      <c r="D22">
        <v>40</v>
      </c>
      <c r="E22">
        <v>6</v>
      </c>
      <c r="F22">
        <v>6.4989999999999997</v>
      </c>
      <c r="H22">
        <v>78.599999999999994</v>
      </c>
      <c r="I22">
        <f t="shared" si="0"/>
        <v>0.75134402012505042</v>
      </c>
      <c r="J22">
        <v>107002.26719999999</v>
      </c>
      <c r="K22">
        <v>6.4989999999999997</v>
      </c>
      <c r="L22">
        <f t="shared" si="1"/>
        <v>695407.73453279992</v>
      </c>
      <c r="M22">
        <f t="shared" si="2"/>
        <v>11449485185.940193</v>
      </c>
      <c r="N22" s="1">
        <f t="shared" si="3"/>
        <v>6.0838999999999999</v>
      </c>
      <c r="O22">
        <f t="shared" si="4"/>
        <v>0.89442414760000133</v>
      </c>
      <c r="P22">
        <f t="shared" si="5"/>
        <v>0.28157880960000092</v>
      </c>
      <c r="Q22">
        <f t="shared" si="6"/>
        <v>0.17230800999999984</v>
      </c>
    </row>
    <row r="23" spans="1:17">
      <c r="A23">
        <v>70.2</v>
      </c>
      <c r="B23">
        <v>0.61</v>
      </c>
      <c r="C23">
        <v>23.57</v>
      </c>
      <c r="D23">
        <v>38.200000000000003</v>
      </c>
      <c r="E23">
        <v>8</v>
      </c>
      <c r="F23">
        <v>5.1529999999999996</v>
      </c>
      <c r="H23">
        <v>70.2</v>
      </c>
      <c r="I23">
        <f t="shared" si="0"/>
        <v>-2.5854488035331804</v>
      </c>
      <c r="J23">
        <v>116153.9028</v>
      </c>
      <c r="K23">
        <v>5.1529999999999996</v>
      </c>
      <c r="L23">
        <f t="shared" si="1"/>
        <v>598541.06112839992</v>
      </c>
      <c r="M23">
        <f t="shared" si="2"/>
        <v>13491729135.671846</v>
      </c>
      <c r="N23" s="1">
        <f t="shared" si="3"/>
        <v>6.5814000000000004</v>
      </c>
      <c r="O23">
        <f t="shared" si="4"/>
        <v>0.1602080675999995</v>
      </c>
      <c r="P23">
        <f t="shared" si="5"/>
        <v>1.0570718596000028</v>
      </c>
      <c r="Q23">
        <f t="shared" si="6"/>
        <v>2.0403265600000022</v>
      </c>
    </row>
    <row r="24" spans="1:17">
      <c r="A24">
        <v>74.2</v>
      </c>
      <c r="B24">
        <v>0.3</v>
      </c>
      <c r="C24">
        <v>17.399999999999999</v>
      </c>
      <c r="D24">
        <v>35.299999999999997</v>
      </c>
      <c r="E24">
        <v>7</v>
      </c>
      <c r="F24">
        <v>5.5839999999999996</v>
      </c>
      <c r="H24">
        <v>74.2</v>
      </c>
      <c r="I24">
        <f t="shared" si="0"/>
        <v>0.19765542519309851</v>
      </c>
      <c r="J24">
        <v>95798.135999999999</v>
      </c>
      <c r="K24">
        <v>5.5839999999999996</v>
      </c>
      <c r="L24">
        <f t="shared" si="1"/>
        <v>534936.79142399994</v>
      </c>
      <c r="M24">
        <f t="shared" si="2"/>
        <v>9177282861.0744953</v>
      </c>
      <c r="N24" s="1">
        <f t="shared" si="3"/>
        <v>5.4748000000000001</v>
      </c>
      <c r="O24">
        <f t="shared" si="4"/>
        <v>9.4494760000004034E-4</v>
      </c>
      <c r="P24">
        <f t="shared" si="5"/>
        <v>6.1559715999998221E-3</v>
      </c>
      <c r="Q24">
        <f t="shared" si="6"/>
        <v>1.1924639999999894E-2</v>
      </c>
    </row>
    <row r="25" spans="1:17">
      <c r="A25">
        <v>72.900000000000006</v>
      </c>
      <c r="B25">
        <v>0.36</v>
      </c>
      <c r="C25">
        <v>19.7</v>
      </c>
      <c r="D25">
        <v>33.4</v>
      </c>
      <c r="E25">
        <v>7</v>
      </c>
      <c r="F25">
        <v>4.4880000000000004</v>
      </c>
      <c r="H25">
        <v>72.900000000000006</v>
      </c>
      <c r="I25">
        <f t="shared" si="0"/>
        <v>-2.6614701209151397</v>
      </c>
      <c r="J25">
        <v>104693.87700000001</v>
      </c>
      <c r="K25">
        <v>4.4880000000000004</v>
      </c>
      <c r="L25">
        <f t="shared" si="1"/>
        <v>469866.1199760001</v>
      </c>
      <c r="M25">
        <f t="shared" si="2"/>
        <v>10960807881.29113</v>
      </c>
      <c r="N25" s="1">
        <f t="shared" si="3"/>
        <v>5.9584000000000001</v>
      </c>
      <c r="O25">
        <f t="shared" si="4"/>
        <v>1.1347788675999968</v>
      </c>
      <c r="P25">
        <f t="shared" si="5"/>
        <v>0.16413841960000095</v>
      </c>
      <c r="Q25">
        <f t="shared" si="6"/>
        <v>2.1620761599999994</v>
      </c>
    </row>
    <row r="26" spans="1:17">
      <c r="A26">
        <v>77.7</v>
      </c>
      <c r="B26">
        <v>0.27</v>
      </c>
      <c r="C26">
        <v>17.899999999999999</v>
      </c>
      <c r="D26">
        <v>31</v>
      </c>
      <c r="E26">
        <v>6</v>
      </c>
      <c r="F26">
        <v>5.1159999999999997</v>
      </c>
      <c r="H26">
        <v>77.7</v>
      </c>
      <c r="I26">
        <f t="shared" si="0"/>
        <v>-1.8567301754860932</v>
      </c>
      <c r="J26">
        <v>108067.49100000001</v>
      </c>
      <c r="K26">
        <v>5.1159999999999997</v>
      </c>
      <c r="L26">
        <f t="shared" si="1"/>
        <v>552873.283956</v>
      </c>
      <c r="M26">
        <f t="shared" si="2"/>
        <v>11678582611.035084</v>
      </c>
      <c r="N26" s="1">
        <f t="shared" si="3"/>
        <v>6.1417999999999999</v>
      </c>
      <c r="O26">
        <f t="shared" si="4"/>
        <v>0.19119630759999939</v>
      </c>
      <c r="P26">
        <f t="shared" si="5"/>
        <v>0.34637933160000112</v>
      </c>
      <c r="Q26">
        <f t="shared" si="6"/>
        <v>1.0522656400000006</v>
      </c>
    </row>
    <row r="27" spans="1:17">
      <c r="A27">
        <v>70.5</v>
      </c>
      <c r="B27">
        <v>0.81</v>
      </c>
      <c r="C27">
        <v>12.8</v>
      </c>
      <c r="D27">
        <v>27.7</v>
      </c>
      <c r="E27">
        <v>5</v>
      </c>
      <c r="F27">
        <v>4.1660000000000004</v>
      </c>
      <c r="H27">
        <v>70.5</v>
      </c>
      <c r="I27">
        <f t="shared" si="0"/>
        <v>0.79731881682747596</v>
      </c>
      <c r="J27">
        <v>63619.200000000004</v>
      </c>
      <c r="K27">
        <v>4.1660000000000004</v>
      </c>
      <c r="L27">
        <f t="shared" si="1"/>
        <v>265037.58720000007</v>
      </c>
      <c r="M27">
        <f t="shared" si="2"/>
        <v>4047402608.6400003</v>
      </c>
      <c r="N27" s="1">
        <f t="shared" si="3"/>
        <v>3.7254999999999998</v>
      </c>
      <c r="O27">
        <f t="shared" si="4"/>
        <v>1.9244903075999962</v>
      </c>
      <c r="P27">
        <f t="shared" si="5"/>
        <v>3.3407066175999969</v>
      </c>
      <c r="Q27">
        <f t="shared" si="6"/>
        <v>0.1940402500000005</v>
      </c>
    </row>
    <row r="28" spans="1:17">
      <c r="A28">
        <v>72.400000000000006</v>
      </c>
      <c r="B28">
        <v>0.57999999999999996</v>
      </c>
      <c r="C28">
        <v>8.6</v>
      </c>
      <c r="D28">
        <v>25.5</v>
      </c>
      <c r="E28">
        <v>3</v>
      </c>
      <c r="F28">
        <v>3.234</v>
      </c>
      <c r="H28">
        <v>72.400000000000006</v>
      </c>
      <c r="I28">
        <f t="shared" si="0"/>
        <v>0.93470019752487643</v>
      </c>
      <c r="J28">
        <v>45079.136000000006</v>
      </c>
      <c r="K28">
        <v>3.234</v>
      </c>
      <c r="L28">
        <f t="shared" si="1"/>
        <v>145785.92582400001</v>
      </c>
      <c r="M28">
        <f t="shared" si="2"/>
        <v>2032128502.5064964</v>
      </c>
      <c r="N28" s="1">
        <f t="shared" si="3"/>
        <v>2.7176</v>
      </c>
      <c r="O28">
        <f t="shared" si="4"/>
        <v>5.3789669475999951</v>
      </c>
      <c r="P28">
        <f t="shared" si="5"/>
        <v>8.0409676355999942</v>
      </c>
      <c r="Q28">
        <f t="shared" si="6"/>
        <v>0.26666895999999995</v>
      </c>
    </row>
    <row r="29" spans="1:17">
      <c r="A29">
        <v>79</v>
      </c>
      <c r="B29">
        <v>0.67</v>
      </c>
      <c r="C29">
        <v>11.1</v>
      </c>
      <c r="D29">
        <v>38</v>
      </c>
      <c r="E29">
        <v>4</v>
      </c>
      <c r="F29">
        <v>4.4039999999999999</v>
      </c>
      <c r="H29">
        <v>79</v>
      </c>
      <c r="I29">
        <f t="shared" si="0"/>
        <v>0.67170264001061553</v>
      </c>
      <c r="J29">
        <v>69275.099999999991</v>
      </c>
      <c r="K29">
        <v>4.4039999999999999</v>
      </c>
      <c r="L29">
        <f t="shared" si="1"/>
        <v>305087.54039999994</v>
      </c>
      <c r="M29">
        <f t="shared" si="2"/>
        <v>4799039480.0099983</v>
      </c>
      <c r="N29" s="1">
        <f t="shared" si="3"/>
        <v>4.0328999999999997</v>
      </c>
      <c r="O29">
        <f t="shared" si="4"/>
        <v>1.3207985475999979</v>
      </c>
      <c r="P29">
        <f t="shared" si="5"/>
        <v>2.3114945295999978</v>
      </c>
      <c r="Q29">
        <f t="shared" si="6"/>
        <v>0.13771521000000014</v>
      </c>
    </row>
    <row r="30" spans="1:17">
      <c r="A30">
        <v>71</v>
      </c>
      <c r="B30">
        <v>0.7</v>
      </c>
      <c r="C30">
        <v>18.7</v>
      </c>
      <c r="D30">
        <v>37</v>
      </c>
      <c r="E30">
        <v>7</v>
      </c>
      <c r="F30">
        <v>5.6680000000000001</v>
      </c>
      <c r="H30">
        <v>71</v>
      </c>
      <c r="I30">
        <f t="shared" si="0"/>
        <v>0.50047367276457921</v>
      </c>
      <c r="J30">
        <v>94266.7</v>
      </c>
      <c r="K30">
        <v>5.6680000000000001</v>
      </c>
      <c r="L30">
        <f t="shared" si="1"/>
        <v>534303.65559999994</v>
      </c>
      <c r="M30">
        <f t="shared" si="2"/>
        <v>8886210728.8899994</v>
      </c>
      <c r="N30" s="1">
        <f t="shared" si="3"/>
        <v>5.3914999999999997</v>
      </c>
      <c r="O30">
        <f t="shared" si="4"/>
        <v>1.316526760000027E-2</v>
      </c>
      <c r="P30">
        <f t="shared" si="5"/>
        <v>2.6166297599999753E-2</v>
      </c>
      <c r="Q30">
        <f t="shared" si="6"/>
        <v>7.6452250000000221E-2</v>
      </c>
    </row>
    <row r="31" spans="1:17">
      <c r="A31">
        <v>72.900000000000006</v>
      </c>
      <c r="B31">
        <v>0.8</v>
      </c>
      <c r="C31">
        <v>16.05</v>
      </c>
      <c r="D31">
        <v>32.9</v>
      </c>
      <c r="E31">
        <v>6</v>
      </c>
      <c r="F31">
        <v>5.0990000000000002</v>
      </c>
      <c r="H31">
        <v>72.900000000000006</v>
      </c>
      <c r="I31">
        <f t="shared" si="0"/>
        <v>0.35313711955287269</v>
      </c>
      <c r="J31">
        <v>85296.280500000023</v>
      </c>
      <c r="K31">
        <v>5.0990000000000002</v>
      </c>
      <c r="L31">
        <f t="shared" si="1"/>
        <v>434925.73426950013</v>
      </c>
      <c r="M31">
        <f t="shared" si="2"/>
        <v>7275455467.1346846</v>
      </c>
      <c r="N31" s="1">
        <f t="shared" si="3"/>
        <v>4.9039000000000001</v>
      </c>
      <c r="O31">
        <f t="shared" si="4"/>
        <v>0.2063521475999989</v>
      </c>
      <c r="P31">
        <f t="shared" si="5"/>
        <v>0.42166840959999846</v>
      </c>
      <c r="Q31">
        <f t="shared" si="6"/>
        <v>3.8064010000000023E-2</v>
      </c>
    </row>
    <row r="32" spans="1:17">
      <c r="A32">
        <v>81.8</v>
      </c>
      <c r="B32">
        <v>0.88</v>
      </c>
      <c r="C32">
        <v>17.2</v>
      </c>
      <c r="D32">
        <v>30.2</v>
      </c>
      <c r="E32">
        <v>6</v>
      </c>
      <c r="F32">
        <v>6.4320000000000004</v>
      </c>
      <c r="H32">
        <v>81.8</v>
      </c>
      <c r="I32">
        <f t="shared" si="0"/>
        <v>-0.16561787001070125</v>
      </c>
      <c r="J32">
        <v>115089.32799999999</v>
      </c>
      <c r="K32">
        <v>6.4320000000000004</v>
      </c>
      <c r="L32">
        <f t="shared" si="1"/>
        <v>740254.55769599997</v>
      </c>
      <c r="M32">
        <f t="shared" si="2"/>
        <v>13245553419.491583</v>
      </c>
      <c r="N32" s="1">
        <f t="shared" si="3"/>
        <v>6.5235000000000003</v>
      </c>
      <c r="O32">
        <f t="shared" si="4"/>
        <v>0.77218398760000251</v>
      </c>
      <c r="P32">
        <f t="shared" si="5"/>
        <v>0.94136565760000257</v>
      </c>
      <c r="Q32">
        <f t="shared" si="6"/>
        <v>8.3722499999999839E-3</v>
      </c>
    </row>
    <row r="33" spans="1:17">
      <c r="A33">
        <v>84.3</v>
      </c>
      <c r="B33">
        <v>0.73</v>
      </c>
      <c r="C33">
        <v>21.35</v>
      </c>
      <c r="D33">
        <v>39.5</v>
      </c>
      <c r="E33">
        <v>8</v>
      </c>
      <c r="F33">
        <v>9.0519999999999996</v>
      </c>
      <c r="H33">
        <v>84.3</v>
      </c>
      <c r="I33">
        <f t="shared" si="0"/>
        <v>0.9719868436693605</v>
      </c>
      <c r="J33">
        <v>151723.56150000001</v>
      </c>
      <c r="K33">
        <v>9.0519999999999996</v>
      </c>
      <c r="L33">
        <f t="shared" si="1"/>
        <v>1373401.678698</v>
      </c>
      <c r="M33">
        <f t="shared" si="2"/>
        <v>23020039114.244286</v>
      </c>
      <c r="N33" s="1">
        <f t="shared" si="3"/>
        <v>8.5150000000000006</v>
      </c>
      <c r="O33">
        <f t="shared" si="4"/>
        <v>12.241181587600005</v>
      </c>
      <c r="P33">
        <f t="shared" si="5"/>
        <v>8.7719038276000099</v>
      </c>
      <c r="Q33">
        <f t="shared" si="6"/>
        <v>0.28836899999999899</v>
      </c>
    </row>
    <row r="34" spans="1:17">
      <c r="A34">
        <v>88</v>
      </c>
      <c r="B34">
        <v>0.7</v>
      </c>
      <c r="C34">
        <v>23.2</v>
      </c>
      <c r="D34">
        <v>44.4</v>
      </c>
      <c r="E34">
        <v>8</v>
      </c>
      <c r="F34">
        <v>10.137</v>
      </c>
      <c r="H34">
        <v>88</v>
      </c>
      <c r="I34">
        <f t="shared" si="0"/>
        <v>0.18679523699567827</v>
      </c>
      <c r="J34">
        <v>179660.79999999999</v>
      </c>
      <c r="K34">
        <v>10.137</v>
      </c>
      <c r="L34">
        <f t="shared" si="1"/>
        <v>1821221.5296</v>
      </c>
      <c r="M34">
        <f t="shared" si="2"/>
        <v>32278003056.639996</v>
      </c>
      <c r="N34" s="1">
        <f t="shared" si="3"/>
        <v>10.033799999999999</v>
      </c>
      <c r="O34">
        <f t="shared" si="4"/>
        <v>21.010672387600014</v>
      </c>
      <c r="P34">
        <f t="shared" si="5"/>
        <v>20.075238691600003</v>
      </c>
      <c r="Q34">
        <f t="shared" si="6"/>
        <v>1.065024000000022E-2</v>
      </c>
    </row>
    <row r="35" spans="1:17">
      <c r="A35">
        <v>80.7</v>
      </c>
      <c r="B35">
        <v>0.42</v>
      </c>
      <c r="C35">
        <v>16.7</v>
      </c>
      <c r="D35">
        <v>37.5</v>
      </c>
      <c r="E35">
        <v>6</v>
      </c>
      <c r="F35">
        <v>6.226</v>
      </c>
      <c r="H35">
        <v>80.7</v>
      </c>
      <c r="I35">
        <f t="shared" si="0"/>
        <v>8.4528464803276748E-2</v>
      </c>
      <c r="J35">
        <v>108758.58300000001</v>
      </c>
      <c r="K35">
        <v>6.226</v>
      </c>
      <c r="L35">
        <f t="shared" si="1"/>
        <v>677130.9377580001</v>
      </c>
      <c r="M35">
        <f t="shared" si="2"/>
        <v>11828429376.167892</v>
      </c>
      <c r="N35" s="1">
        <f t="shared" si="3"/>
        <v>6.1792999999999996</v>
      </c>
      <c r="O35">
        <f t="shared" si="4"/>
        <v>0.45257910760000136</v>
      </c>
      <c r="P35">
        <f t="shared" si="5"/>
        <v>0.39192608160000075</v>
      </c>
      <c r="Q35">
        <f t="shared" si="6"/>
        <v>2.1808900000000382E-3</v>
      </c>
    </row>
    <row r="36" spans="1:17">
      <c r="A36">
        <v>80.8</v>
      </c>
      <c r="B36">
        <v>0.55000000000000004</v>
      </c>
      <c r="C36">
        <v>19.850000000000001</v>
      </c>
      <c r="D36">
        <v>32.1</v>
      </c>
      <c r="E36">
        <v>7</v>
      </c>
      <c r="F36">
        <v>6.3220000000000001</v>
      </c>
      <c r="H36">
        <v>80.8</v>
      </c>
      <c r="I36">
        <f t="shared" si="0"/>
        <v>-1.7919310525748022</v>
      </c>
      <c r="J36">
        <v>129593.504</v>
      </c>
      <c r="K36">
        <v>6.3220000000000001</v>
      </c>
      <c r="L36">
        <f t="shared" si="1"/>
        <v>819290.13228799996</v>
      </c>
      <c r="M36">
        <f t="shared" si="2"/>
        <v>16794476278.998016</v>
      </c>
      <c r="N36" s="1">
        <f t="shared" si="3"/>
        <v>7.3120000000000003</v>
      </c>
      <c r="O36">
        <f t="shared" si="4"/>
        <v>0.59096118760000171</v>
      </c>
      <c r="P36">
        <f t="shared" si="5"/>
        <v>3.0931663876000046</v>
      </c>
      <c r="Q36">
        <f t="shared" si="6"/>
        <v>0.98010000000000042</v>
      </c>
    </row>
    <row r="37" spans="1:17">
      <c r="A37">
        <v>85.3</v>
      </c>
      <c r="B37">
        <v>0.47</v>
      </c>
      <c r="C37">
        <v>17.8</v>
      </c>
      <c r="D37">
        <v>32.700000000000003</v>
      </c>
      <c r="E37">
        <v>6</v>
      </c>
      <c r="F37">
        <v>7.2430000000000003</v>
      </c>
      <c r="H37">
        <v>85.3</v>
      </c>
      <c r="I37">
        <f t="shared" si="0"/>
        <v>-0.11710902939554389</v>
      </c>
      <c r="J37">
        <v>129514.40199999999</v>
      </c>
      <c r="K37">
        <v>7.2430000000000003</v>
      </c>
      <c r="L37">
        <f t="shared" si="1"/>
        <v>938072.81368599995</v>
      </c>
      <c r="M37">
        <f t="shared" si="2"/>
        <v>16773980325.417601</v>
      </c>
      <c r="N37" s="1">
        <f t="shared" si="3"/>
        <v>7.3076999999999996</v>
      </c>
      <c r="O37">
        <f t="shared" si="4"/>
        <v>2.8552212676000046</v>
      </c>
      <c r="P37">
        <f t="shared" si="5"/>
        <v>3.0780597136000023</v>
      </c>
      <c r="Q37">
        <f t="shared" si="6"/>
        <v>4.1860899999999115E-3</v>
      </c>
    </row>
    <row r="38" spans="1:17">
      <c r="A38">
        <v>86</v>
      </c>
      <c r="B38">
        <v>0.46</v>
      </c>
      <c r="C38">
        <v>18.2</v>
      </c>
      <c r="D38">
        <v>30</v>
      </c>
      <c r="E38">
        <v>7</v>
      </c>
      <c r="F38">
        <v>5.6849999999999996</v>
      </c>
      <c r="H38">
        <v>86</v>
      </c>
      <c r="I38">
        <f t="shared" si="0"/>
        <v>-3.4381545801675126</v>
      </c>
      <c r="J38">
        <v>134607.19999999998</v>
      </c>
      <c r="K38">
        <v>5.6849999999999996</v>
      </c>
      <c r="L38">
        <f t="shared" si="1"/>
        <v>765241.9319999998</v>
      </c>
      <c r="M38">
        <f t="shared" si="2"/>
        <v>18119098291.839996</v>
      </c>
      <c r="N38" s="1">
        <f t="shared" si="3"/>
        <v>7.5845000000000002</v>
      </c>
      <c r="O38">
        <f t="shared" si="4"/>
        <v>1.7355427600000167E-2</v>
      </c>
      <c r="P38">
        <f t="shared" si="5"/>
        <v>4.1259359376000049</v>
      </c>
      <c r="Q38">
        <f t="shared" si="6"/>
        <v>3.6081002500000023</v>
      </c>
    </row>
    <row r="39" spans="1:17">
      <c r="A39">
        <v>80.7</v>
      </c>
      <c r="B39">
        <v>0.86</v>
      </c>
      <c r="C39">
        <v>15.3</v>
      </c>
      <c r="D39">
        <v>36</v>
      </c>
      <c r="E39">
        <v>6</v>
      </c>
      <c r="F39">
        <v>6.6120000000000001</v>
      </c>
      <c r="H39">
        <v>80.7</v>
      </c>
      <c r="I39">
        <f t="shared" si="0"/>
        <v>1.6802521172779685</v>
      </c>
      <c r="J39">
        <v>99641.097000000009</v>
      </c>
      <c r="K39">
        <v>6.6120000000000001</v>
      </c>
      <c r="L39">
        <f t="shared" si="1"/>
        <v>658826.93336400006</v>
      </c>
      <c r="M39">
        <f t="shared" si="2"/>
        <v>9928348211.3634109</v>
      </c>
      <c r="N39" s="1">
        <f t="shared" si="3"/>
        <v>5.6837</v>
      </c>
      <c r="O39">
        <f t="shared" si="4"/>
        <v>1.1209303876000023</v>
      </c>
      <c r="P39">
        <f t="shared" si="5"/>
        <v>1.7014593600000259E-2</v>
      </c>
      <c r="Q39">
        <f t="shared" si="6"/>
        <v>0.8617408900000002</v>
      </c>
    </row>
    <row r="40" spans="1:17">
      <c r="A40">
        <v>83</v>
      </c>
      <c r="B40">
        <v>0.63</v>
      </c>
      <c r="C40">
        <v>8.4</v>
      </c>
      <c r="D40">
        <v>38</v>
      </c>
      <c r="E40">
        <v>3</v>
      </c>
      <c r="F40">
        <v>3.798</v>
      </c>
      <c r="H40">
        <v>83</v>
      </c>
      <c r="I40">
        <f t="shared" si="0"/>
        <v>0.69722408227455968</v>
      </c>
      <c r="J40">
        <v>57867.600000000006</v>
      </c>
      <c r="K40">
        <v>3.798</v>
      </c>
      <c r="L40">
        <f t="shared" si="1"/>
        <v>219781.14480000004</v>
      </c>
      <c r="M40">
        <f t="shared" si="2"/>
        <v>3348659129.7600007</v>
      </c>
      <c r="N40" s="1">
        <f t="shared" si="3"/>
        <v>3.4127999999999998</v>
      </c>
      <c r="O40">
        <f t="shared" si="4"/>
        <v>3.0809376675999962</v>
      </c>
      <c r="P40">
        <f t="shared" si="5"/>
        <v>4.5815690115999965</v>
      </c>
      <c r="Q40">
        <f t="shared" si="6"/>
        <v>0.14837904000000016</v>
      </c>
    </row>
    <row r="41" spans="1:17">
      <c r="A41">
        <v>87.8</v>
      </c>
      <c r="B41">
        <v>1.1000000000000001</v>
      </c>
      <c r="C41">
        <v>13.9</v>
      </c>
      <c r="D41">
        <v>38.6</v>
      </c>
      <c r="E41">
        <v>6</v>
      </c>
      <c r="F41">
        <v>5.9880000000000004</v>
      </c>
      <c r="H41">
        <v>87.8</v>
      </c>
      <c r="I41">
        <f t="shared" si="0"/>
        <v>-0.18842426522528952</v>
      </c>
      <c r="J41">
        <v>107152.87599999999</v>
      </c>
      <c r="K41">
        <v>5.9880000000000004</v>
      </c>
      <c r="L41">
        <f t="shared" si="1"/>
        <v>641631.42148799996</v>
      </c>
      <c r="M41">
        <f t="shared" si="2"/>
        <v>11481738835.071373</v>
      </c>
      <c r="N41" s="1">
        <f t="shared" si="3"/>
        <v>6.0921000000000003</v>
      </c>
      <c r="O41">
        <f t="shared" si="4"/>
        <v>0.18899886760000126</v>
      </c>
      <c r="P41">
        <f t="shared" si="5"/>
        <v>0.2903485456000014</v>
      </c>
      <c r="Q41">
        <f t="shared" si="6"/>
        <v>1.0836809999999971E-2</v>
      </c>
    </row>
    <row r="42" spans="1:17">
      <c r="A42">
        <v>93.4</v>
      </c>
      <c r="B42">
        <v>0.67</v>
      </c>
      <c r="C42">
        <v>17.649999999999999</v>
      </c>
      <c r="D42">
        <v>38.799999999999997</v>
      </c>
      <c r="E42">
        <v>7</v>
      </c>
      <c r="F42">
        <v>8.6419999999999995</v>
      </c>
      <c r="H42">
        <v>93.4</v>
      </c>
      <c r="I42">
        <f t="shared" si="0"/>
        <v>8.6881505579374761E-3</v>
      </c>
      <c r="J42">
        <v>153970.834</v>
      </c>
      <c r="K42">
        <v>8.6419999999999995</v>
      </c>
      <c r="L42">
        <f t="shared" si="1"/>
        <v>1330615.9474279999</v>
      </c>
      <c r="M42">
        <f t="shared" si="2"/>
        <v>23707017722.655556</v>
      </c>
      <c r="N42" s="1">
        <f t="shared" si="3"/>
        <v>8.6372</v>
      </c>
      <c r="O42">
        <f t="shared" si="4"/>
        <v>9.5403147876000034</v>
      </c>
      <c r="P42">
        <f t="shared" si="5"/>
        <v>9.5106859236000059</v>
      </c>
      <c r="Q42">
        <f t="shared" si="6"/>
        <v>2.3039999999994924E-5</v>
      </c>
    </row>
    <row r="43" spans="1:17">
      <c r="A43">
        <v>91.8</v>
      </c>
      <c r="B43">
        <v>0.67</v>
      </c>
      <c r="C43">
        <v>17.2</v>
      </c>
      <c r="D43">
        <v>40.200000000000003</v>
      </c>
      <c r="E43">
        <v>6</v>
      </c>
      <c r="F43">
        <v>9.84</v>
      </c>
      <c r="H43">
        <v>91.8</v>
      </c>
      <c r="I43">
        <f t="shared" si="0"/>
        <v>3.0649261124494074</v>
      </c>
      <c r="J43">
        <v>144948.52799999999</v>
      </c>
      <c r="K43">
        <v>9.84</v>
      </c>
      <c r="L43">
        <f t="shared" si="1"/>
        <v>1426293.5155199999</v>
      </c>
      <c r="M43">
        <f t="shared" si="2"/>
        <v>21010075769.366783</v>
      </c>
      <c r="N43" s="1">
        <f t="shared" si="3"/>
        <v>8.1466999999999992</v>
      </c>
      <c r="O43">
        <f t="shared" si="4"/>
        <v>18.376139827600007</v>
      </c>
      <c r="P43">
        <f t="shared" si="5"/>
        <v>6.7259310336000011</v>
      </c>
      <c r="Q43">
        <f t="shared" si="6"/>
        <v>2.8672648900000022</v>
      </c>
    </row>
    <row r="44" spans="1:17">
      <c r="A44">
        <v>91.8</v>
      </c>
      <c r="B44">
        <v>0.56999999999999995</v>
      </c>
      <c r="C44">
        <v>27.6</v>
      </c>
      <c r="D44">
        <v>47.4</v>
      </c>
      <c r="E44">
        <v>10</v>
      </c>
      <c r="F44">
        <v>12.029</v>
      </c>
      <c r="H44">
        <v>91.8</v>
      </c>
      <c r="I44">
        <f t="shared" si="0"/>
        <v>-1.5968096712944331</v>
      </c>
      <c r="J44">
        <v>232591.82399999999</v>
      </c>
      <c r="K44">
        <v>12.029</v>
      </c>
      <c r="L44">
        <f t="shared" si="1"/>
        <v>2797847.0508960001</v>
      </c>
      <c r="M44">
        <f t="shared" si="2"/>
        <v>54098956591.646973</v>
      </c>
      <c r="N44" s="1">
        <f t="shared" si="3"/>
        <v>12.911199999999999</v>
      </c>
      <c r="O44">
        <f t="shared" si="4"/>
        <v>41.935208547600013</v>
      </c>
      <c r="P44">
        <f t="shared" si="5"/>
        <v>54.1392810436</v>
      </c>
      <c r="Q44">
        <f t="shared" si="6"/>
        <v>0.77827683999999864</v>
      </c>
    </row>
    <row r="45" spans="1:17">
      <c r="A45">
        <v>92</v>
      </c>
      <c r="B45">
        <v>1.24</v>
      </c>
      <c r="C45">
        <v>16.100000000000001</v>
      </c>
      <c r="D45">
        <v>33</v>
      </c>
      <c r="E45">
        <v>6</v>
      </c>
      <c r="F45">
        <v>7.5519999999999996</v>
      </c>
      <c r="H45">
        <v>92</v>
      </c>
      <c r="I45">
        <f t="shared" si="0"/>
        <v>-0.22263385804717276</v>
      </c>
      <c r="J45">
        <v>136270.40000000002</v>
      </c>
      <c r="K45">
        <v>7.5519999999999996</v>
      </c>
      <c r="L45">
        <f t="shared" si="1"/>
        <v>1029114.0608000001</v>
      </c>
      <c r="M45">
        <f t="shared" si="2"/>
        <v>18569621916.160007</v>
      </c>
      <c r="N45" s="1">
        <f t="shared" si="3"/>
        <v>7.6749999999999998</v>
      </c>
      <c r="O45">
        <f t="shared" si="4"/>
        <v>3.9949615876000024</v>
      </c>
      <c r="P45">
        <f t="shared" si="5"/>
        <v>4.5017806276000032</v>
      </c>
      <c r="Q45">
        <f t="shared" si="6"/>
        <v>1.5129000000000054E-2</v>
      </c>
    </row>
    <row r="46" spans="1:17">
      <c r="A46">
        <v>90.04</v>
      </c>
      <c r="B46">
        <v>0.9</v>
      </c>
      <c r="C46">
        <v>17.600000000000001</v>
      </c>
      <c r="D46">
        <v>42</v>
      </c>
      <c r="E46">
        <v>7</v>
      </c>
      <c r="F46">
        <v>9.0879999999999992</v>
      </c>
      <c r="H46">
        <v>90.04</v>
      </c>
      <c r="I46">
        <f t="shared" si="0"/>
        <v>1.9262353799495995</v>
      </c>
      <c r="J46">
        <v>142686.74816000005</v>
      </c>
      <c r="K46">
        <v>9.0879999999999992</v>
      </c>
      <c r="L46">
        <f t="shared" si="1"/>
        <v>1296737.1672780802</v>
      </c>
      <c r="M46">
        <f t="shared" si="2"/>
        <v>20359508100.475277</v>
      </c>
      <c r="N46" s="1">
        <f t="shared" si="3"/>
        <v>8.0237999999999996</v>
      </c>
      <c r="O46">
        <f t="shared" si="4"/>
        <v>12.494386867600001</v>
      </c>
      <c r="P46">
        <f t="shared" si="5"/>
        <v>6.1035678916000027</v>
      </c>
      <c r="Q46">
        <f t="shared" si="6"/>
        <v>1.1325216399999991</v>
      </c>
    </row>
    <row r="47" spans="1:17">
      <c r="A47">
        <v>95</v>
      </c>
      <c r="B47">
        <v>0.97</v>
      </c>
      <c r="C47">
        <v>18.02</v>
      </c>
      <c r="D47">
        <v>44.58</v>
      </c>
      <c r="E47">
        <v>6</v>
      </c>
      <c r="F47">
        <v>10.695</v>
      </c>
      <c r="H47">
        <v>95</v>
      </c>
      <c r="I47">
        <f t="shared" si="0"/>
        <v>2.8727007813550176</v>
      </c>
      <c r="J47">
        <v>162630.5</v>
      </c>
      <c r="K47">
        <v>10.695</v>
      </c>
      <c r="L47">
        <f t="shared" si="1"/>
        <v>1739333.1975</v>
      </c>
      <c r="M47">
        <f t="shared" si="2"/>
        <v>26448679530.25</v>
      </c>
      <c r="N47" s="1">
        <f t="shared" si="3"/>
        <v>9.1079000000000008</v>
      </c>
      <c r="O47">
        <f t="shared" si="4"/>
        <v>26.437490227600012</v>
      </c>
      <c r="P47">
        <f t="shared" si="5"/>
        <v>12.635465529600014</v>
      </c>
      <c r="Q47">
        <f t="shared" si="6"/>
        <v>2.5188864099999986</v>
      </c>
    </row>
    <row r="48" spans="1:17">
      <c r="A48">
        <v>91</v>
      </c>
      <c r="B48">
        <v>0.97</v>
      </c>
      <c r="C48">
        <v>22.3</v>
      </c>
      <c r="D48">
        <v>49</v>
      </c>
      <c r="E48">
        <v>8</v>
      </c>
      <c r="F48">
        <v>10.308999999999999</v>
      </c>
      <c r="H48">
        <v>91</v>
      </c>
      <c r="I48">
        <f t="shared" si="0"/>
        <v>5.6110972353350221E-3</v>
      </c>
      <c r="J48">
        <v>184666.30000000002</v>
      </c>
      <c r="K48">
        <v>10.308999999999999</v>
      </c>
      <c r="L48">
        <f t="shared" si="1"/>
        <v>1903724.8867000001</v>
      </c>
      <c r="M48">
        <f t="shared" si="2"/>
        <v>34101642355.690006</v>
      </c>
      <c r="N48" s="1">
        <f t="shared" si="3"/>
        <v>10.305899999999999</v>
      </c>
      <c r="O48">
        <f t="shared" si="4"/>
        <v>22.617062947600004</v>
      </c>
      <c r="P48">
        <f t="shared" si="5"/>
        <v>22.587586969600004</v>
      </c>
      <c r="Q48">
        <f t="shared" si="6"/>
        <v>9.6099999999992592E-6</v>
      </c>
    </row>
    <row r="49" spans="1:22">
      <c r="A49">
        <v>91</v>
      </c>
      <c r="B49">
        <v>1.29</v>
      </c>
      <c r="C49">
        <v>12.9</v>
      </c>
      <c r="D49">
        <v>40</v>
      </c>
      <c r="E49">
        <v>5</v>
      </c>
      <c r="F49">
        <v>7.1769999999999996</v>
      </c>
      <c r="H49">
        <v>91</v>
      </c>
      <c r="I49">
        <f t="shared" si="0"/>
        <v>1.9961025906863539</v>
      </c>
      <c r="J49">
        <v>106824.90000000001</v>
      </c>
      <c r="K49">
        <v>7.1769999999999996</v>
      </c>
      <c r="L49">
        <f t="shared" si="1"/>
        <v>766682.30729999999</v>
      </c>
      <c r="M49">
        <f t="shared" si="2"/>
        <v>11411559260.010002</v>
      </c>
      <c r="N49" s="1">
        <f t="shared" si="3"/>
        <v>6.0742000000000003</v>
      </c>
      <c r="O49">
        <f t="shared" si="4"/>
        <v>2.6365315876000022</v>
      </c>
      <c r="P49">
        <f t="shared" si="5"/>
        <v>0.27137848360000133</v>
      </c>
      <c r="Q49">
        <f t="shared" si="6"/>
        <v>1.2161678399999984</v>
      </c>
    </row>
    <row r="50" spans="1:22">
      <c r="A50">
        <v>97.1</v>
      </c>
      <c r="B50">
        <v>0.93</v>
      </c>
      <c r="C50">
        <v>15.9</v>
      </c>
      <c r="D50">
        <v>35.700000000000003</v>
      </c>
      <c r="E50">
        <v>6</v>
      </c>
      <c r="F50">
        <v>8.0779999999999994</v>
      </c>
      <c r="H50">
        <v>97.1</v>
      </c>
      <c r="I50">
        <f t="shared" si="0"/>
        <v>-0.61269561747128287</v>
      </c>
      <c r="J50">
        <v>149911.71899999998</v>
      </c>
      <c r="K50">
        <v>8.0779999999999994</v>
      </c>
      <c r="L50">
        <f t="shared" si="1"/>
        <v>1210986.8660819998</v>
      </c>
      <c r="M50">
        <f t="shared" si="2"/>
        <v>22473523493.534954</v>
      </c>
      <c r="N50" s="1">
        <f t="shared" si="3"/>
        <v>8.4164999999999992</v>
      </c>
      <c r="O50">
        <f t="shared" si="4"/>
        <v>6.3743120676000018</v>
      </c>
      <c r="P50">
        <f t="shared" si="5"/>
        <v>8.1981432976000015</v>
      </c>
      <c r="Q50">
        <f t="shared" si="6"/>
        <v>0.11458224999999987</v>
      </c>
    </row>
    <row r="51" spans="1:22">
      <c r="A51">
        <v>91.2</v>
      </c>
      <c r="B51">
        <v>1</v>
      </c>
      <c r="C51">
        <v>14.55</v>
      </c>
      <c r="D51">
        <v>30.3</v>
      </c>
      <c r="E51">
        <v>6</v>
      </c>
      <c r="F51">
        <v>8.3510000000000009</v>
      </c>
      <c r="H51">
        <v>91.2</v>
      </c>
      <c r="I51">
        <f t="shared" si="0"/>
        <v>2.7244592124601961</v>
      </c>
      <c r="J51">
        <v>121018.75200000001</v>
      </c>
      <c r="K51">
        <v>8.3510000000000009</v>
      </c>
      <c r="L51">
        <f t="shared" si="1"/>
        <v>1010627.5979520002</v>
      </c>
      <c r="M51">
        <f t="shared" si="2"/>
        <v>14645538335.637506</v>
      </c>
      <c r="N51" s="1">
        <f t="shared" si="3"/>
        <v>6.8457999999999997</v>
      </c>
      <c r="O51">
        <f t="shared" si="4"/>
        <v>7.8273491076000106</v>
      </c>
      <c r="P51">
        <f t="shared" si="5"/>
        <v>1.6706596516000018</v>
      </c>
      <c r="Q51">
        <f t="shared" si="6"/>
        <v>2.2656270400000036</v>
      </c>
    </row>
    <row r="52" spans="1:22" ht="15">
      <c r="J52">
        <f>SUM(J2:J51)</f>
        <v>4862089.3114599995</v>
      </c>
      <c r="K52">
        <f>SUM(K2:K51)</f>
        <v>277.66299999999995</v>
      </c>
      <c r="L52">
        <f>SUM(L2:L51)</f>
        <v>32140425.185516283</v>
      </c>
      <c r="M52">
        <f>SUM(M2:M51)</f>
        <v>567348454611.21509</v>
      </c>
      <c r="N52">
        <f t="shared" ref="N52:Q52" si="7">SUM(N2:N51)</f>
        <v>277.66320000000002</v>
      </c>
      <c r="O52" s="2">
        <f t="shared" si="7"/>
        <v>305.94050362000002</v>
      </c>
      <c r="P52" s="2">
        <f t="shared" si="7"/>
        <v>279.42182797599992</v>
      </c>
      <c r="Q52" s="2">
        <f t="shared" si="7"/>
        <v>26.518877460000006</v>
      </c>
    </row>
    <row r="55" spans="1:22">
      <c r="N55" s="1">
        <v>50</v>
      </c>
      <c r="O55">
        <v>4862089.3114599995</v>
      </c>
      <c r="R55">
        <f t="array" ref="R55:S56">MINVERSE(N55:O56)</f>
        <v>0.12000998911794507</v>
      </c>
      <c r="S55">
        <v>-1.0284672155468266E-6</v>
      </c>
      <c r="U55" t="s">
        <v>10</v>
      </c>
      <c r="V55">
        <f t="array" ref="V55:V56">MMULT(R55:S56,R58:R59)</f>
        <v>0.26696001141694836</v>
      </c>
    </row>
    <row r="56" spans="1:22">
      <c r="N56" s="1">
        <v>4862089.3114599995</v>
      </c>
      <c r="O56">
        <v>567348454611.21509</v>
      </c>
      <c r="R56">
        <v>-1.0284672155468266E-6</v>
      </c>
      <c r="S56">
        <v>1.0576391646310547E-11</v>
      </c>
      <c r="U56" t="s">
        <v>11</v>
      </c>
      <c r="V56">
        <v>5.4362431970585081E-5</v>
      </c>
    </row>
    <row r="58" spans="1:22">
      <c r="R58">
        <v>277.66299999999995</v>
      </c>
      <c r="U58" t="s">
        <v>12</v>
      </c>
      <c r="V58">
        <v>0.26696001141695014</v>
      </c>
    </row>
    <row r="59" spans="1:22">
      <c r="R59">
        <v>32140425.185516283</v>
      </c>
      <c r="U59" t="s">
        <v>16</v>
      </c>
      <c r="V59">
        <v>5.4362431970584945E-5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1"/>
  <sheetViews>
    <sheetView workbookViewId="0">
      <selection activeCell="D22" sqref="D22"/>
    </sheetView>
  </sheetViews>
  <sheetFormatPr defaultRowHeight="14.25"/>
  <sheetData>
    <row r="1" spans="1:2">
      <c r="A1" t="s">
        <v>0</v>
      </c>
      <c r="B1" t="s">
        <v>22</v>
      </c>
    </row>
    <row r="2" spans="1:2">
      <c r="A2">
        <v>57.2</v>
      </c>
      <c r="B2">
        <v>8.7243511852631808E-2</v>
      </c>
    </row>
    <row r="3" spans="1:2">
      <c r="A3">
        <v>58.7</v>
      </c>
      <c r="B3">
        <v>-1.2080149338266901</v>
      </c>
    </row>
    <row r="4" spans="1:2">
      <c r="A4">
        <v>57.7</v>
      </c>
      <c r="B4">
        <v>-0.6421991287409492</v>
      </c>
    </row>
    <row r="5" spans="1:2">
      <c r="A5">
        <v>50.7</v>
      </c>
      <c r="B5">
        <v>-0.69342301640546078</v>
      </c>
    </row>
    <row r="6" spans="1:2">
      <c r="A6">
        <v>55.3</v>
      </c>
      <c r="B6">
        <v>0.21647975140196585</v>
      </c>
    </row>
    <row r="7" spans="1:2">
      <c r="A7">
        <v>56.1</v>
      </c>
      <c r="B7">
        <v>6.7152163687398583E-2</v>
      </c>
    </row>
    <row r="8" spans="1:2">
      <c r="A8">
        <v>59</v>
      </c>
      <c r="B8">
        <v>-0.28164088058650377</v>
      </c>
    </row>
    <row r="9" spans="1:2">
      <c r="A9">
        <v>59.9</v>
      </c>
      <c r="B9">
        <v>-0.13575235246778755</v>
      </c>
    </row>
    <row r="10" spans="1:2">
      <c r="A10">
        <v>59.6</v>
      </c>
      <c r="B10">
        <v>-1.2829502323889088</v>
      </c>
    </row>
    <row r="11" spans="1:2">
      <c r="A11">
        <v>58</v>
      </c>
      <c r="B11">
        <v>7.3668276605853289E-2</v>
      </c>
    </row>
    <row r="12" spans="1:2">
      <c r="A12">
        <v>67.5</v>
      </c>
      <c r="B12">
        <v>1.204213867957592</v>
      </c>
    </row>
    <row r="13" spans="1:2">
      <c r="A13">
        <v>63.5</v>
      </c>
      <c r="B13">
        <v>-1.3917331174997636</v>
      </c>
    </row>
    <row r="14" spans="1:2">
      <c r="A14">
        <v>60.9</v>
      </c>
      <c r="B14">
        <v>-0.52798614953138368</v>
      </c>
    </row>
    <row r="15" spans="1:2">
      <c r="A15">
        <v>62.3</v>
      </c>
      <c r="B15">
        <v>-0.54300940987115176</v>
      </c>
    </row>
    <row r="16" spans="1:2">
      <c r="A16">
        <v>61.7</v>
      </c>
      <c r="B16">
        <v>0.54825850083323935</v>
      </c>
    </row>
    <row r="17" spans="1:2">
      <c r="A17">
        <v>69.5</v>
      </c>
      <c r="B17">
        <v>-1.0621264057079738</v>
      </c>
    </row>
    <row r="18" spans="1:2">
      <c r="A18">
        <v>61.6</v>
      </c>
      <c r="B18">
        <v>0.51404890801135772</v>
      </c>
    </row>
    <row r="19" spans="1:2">
      <c r="A19">
        <v>62.6</v>
      </c>
      <c r="B19">
        <v>0.63351097818301094</v>
      </c>
    </row>
    <row r="20" spans="1:2">
      <c r="A20">
        <v>61</v>
      </c>
      <c r="B20">
        <v>-1.115703334148594</v>
      </c>
    </row>
    <row r="21" spans="1:2">
      <c r="A21">
        <v>60</v>
      </c>
      <c r="B21">
        <v>0.35078407877676421</v>
      </c>
    </row>
    <row r="22" spans="1:2">
      <c r="A22">
        <v>78.599999999999994</v>
      </c>
      <c r="B22">
        <v>0.75134402012505042</v>
      </c>
    </row>
    <row r="23" spans="1:2">
      <c r="A23">
        <v>70.2</v>
      </c>
      <c r="B23">
        <v>-2.5854488035331804</v>
      </c>
    </row>
    <row r="24" spans="1:2">
      <c r="A24">
        <v>74.2</v>
      </c>
      <c r="B24">
        <v>0.19765542519309851</v>
      </c>
    </row>
    <row r="25" spans="1:2">
      <c r="A25">
        <v>72.900000000000006</v>
      </c>
      <c r="B25">
        <v>-2.6614701209151397</v>
      </c>
    </row>
    <row r="26" spans="1:2">
      <c r="A26">
        <v>77.7</v>
      </c>
      <c r="B26">
        <v>-1.8567301754860932</v>
      </c>
    </row>
    <row r="27" spans="1:2">
      <c r="A27">
        <v>70.5</v>
      </c>
      <c r="B27">
        <v>0.79731881682747596</v>
      </c>
    </row>
    <row r="28" spans="1:2">
      <c r="A28">
        <v>72.400000000000006</v>
      </c>
      <c r="B28">
        <v>0.93470019752487643</v>
      </c>
    </row>
    <row r="29" spans="1:2">
      <c r="A29">
        <v>79</v>
      </c>
      <c r="B29">
        <v>0.67170264001061553</v>
      </c>
    </row>
    <row r="30" spans="1:2">
      <c r="A30">
        <v>71</v>
      </c>
      <c r="B30">
        <v>0.50047367276457921</v>
      </c>
    </row>
    <row r="31" spans="1:2">
      <c r="A31">
        <v>72.900000000000006</v>
      </c>
      <c r="B31">
        <v>0.35313711955287269</v>
      </c>
    </row>
    <row r="32" spans="1:2">
      <c r="A32">
        <v>81.8</v>
      </c>
      <c r="B32">
        <v>-0.16561787001070125</v>
      </c>
    </row>
    <row r="33" spans="1:2">
      <c r="A33">
        <v>84.3</v>
      </c>
      <c r="B33">
        <v>0.9719868436693605</v>
      </c>
    </row>
    <row r="34" spans="1:2">
      <c r="A34">
        <v>88</v>
      </c>
      <c r="B34">
        <v>0.18679523699567827</v>
      </c>
    </row>
    <row r="35" spans="1:2">
      <c r="A35">
        <v>80.7</v>
      </c>
      <c r="B35">
        <v>8.4528464803276748E-2</v>
      </c>
    </row>
    <row r="36" spans="1:2">
      <c r="A36">
        <v>80.8</v>
      </c>
      <c r="B36">
        <v>-1.7919310525748022</v>
      </c>
    </row>
    <row r="37" spans="1:2">
      <c r="A37">
        <v>85.3</v>
      </c>
      <c r="B37">
        <v>-0.11710902939554389</v>
      </c>
    </row>
    <row r="38" spans="1:2">
      <c r="A38">
        <v>86</v>
      </c>
      <c r="B38">
        <v>-3.4381545801675126</v>
      </c>
    </row>
    <row r="39" spans="1:2">
      <c r="A39">
        <v>80.7</v>
      </c>
      <c r="B39">
        <v>1.6802521172779685</v>
      </c>
    </row>
    <row r="40" spans="1:2">
      <c r="A40">
        <v>83</v>
      </c>
      <c r="B40">
        <v>0.69722408227455968</v>
      </c>
    </row>
    <row r="41" spans="1:2">
      <c r="A41">
        <v>87.8</v>
      </c>
      <c r="B41">
        <v>-0.18842426522528952</v>
      </c>
    </row>
    <row r="42" spans="1:2">
      <c r="A42">
        <v>93.4</v>
      </c>
      <c r="B42">
        <v>8.6881505579374761E-3</v>
      </c>
    </row>
    <row r="43" spans="1:2">
      <c r="A43">
        <v>91.8</v>
      </c>
      <c r="B43">
        <v>3.0649261124494074</v>
      </c>
    </row>
    <row r="44" spans="1:2">
      <c r="A44">
        <v>91.8</v>
      </c>
      <c r="B44">
        <v>-1.5968096712944331</v>
      </c>
    </row>
    <row r="45" spans="1:2">
      <c r="A45">
        <v>92</v>
      </c>
      <c r="B45">
        <v>-0.22263385804717276</v>
      </c>
    </row>
    <row r="46" spans="1:2">
      <c r="A46">
        <v>90.04</v>
      </c>
      <c r="B46">
        <v>1.9262353799495995</v>
      </c>
    </row>
    <row r="47" spans="1:2">
      <c r="A47">
        <v>95</v>
      </c>
      <c r="B47">
        <v>2.8727007813550176</v>
      </c>
    </row>
    <row r="48" spans="1:2">
      <c r="A48">
        <v>91</v>
      </c>
      <c r="B48">
        <v>5.6110972353350221E-3</v>
      </c>
    </row>
    <row r="49" spans="1:2">
      <c r="A49">
        <v>91</v>
      </c>
      <c r="B49">
        <v>1.9961025906863539</v>
      </c>
    </row>
    <row r="50" spans="1:2">
      <c r="A50">
        <v>97.1</v>
      </c>
      <c r="B50">
        <v>-0.61269561747128287</v>
      </c>
    </row>
    <row r="51" spans="1:2">
      <c r="A51">
        <v>91.2</v>
      </c>
      <c r="B51">
        <v>2.7244592124601961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4.25"/>
  <cols>
    <col min="1" max="1" width="27" bestFit="1" customWidth="1"/>
  </cols>
  <sheetData>
    <row r="1" spans="1:9">
      <c r="A1" t="s">
        <v>40</v>
      </c>
    </row>
    <row r="2" spans="1:9" ht="15" thickBot="1"/>
    <row r="3" spans="1:9">
      <c r="A3" s="9" t="s">
        <v>41</v>
      </c>
      <c r="B3" s="9"/>
    </row>
    <row r="4" spans="1:9">
      <c r="A4" s="6" t="s">
        <v>42</v>
      </c>
      <c r="B4" s="6">
        <v>0.97332445674160395</v>
      </c>
    </row>
    <row r="5" spans="1:9">
      <c r="A5" s="6" t="s">
        <v>43</v>
      </c>
      <c r="B5" s="6">
        <v>0.94736049809133849</v>
      </c>
      <c r="H5">
        <v>1.1105915253132228</v>
      </c>
    </row>
    <row r="6" spans="1:9">
      <c r="A6" s="6"/>
      <c r="B6" s="6"/>
    </row>
    <row r="7" spans="1:9">
      <c r="A7" s="6" t="s">
        <v>44</v>
      </c>
      <c r="B7" s="6">
        <v>0.10489277906802109</v>
      </c>
      <c r="C7">
        <f>EXP(B7)</f>
        <v>1.1105915253132228</v>
      </c>
      <c r="H7" t="s">
        <v>14</v>
      </c>
      <c r="I7">
        <v>5.553259999999999</v>
      </c>
    </row>
    <row r="8" spans="1:9" ht="15" thickBot="1">
      <c r="A8" s="7" t="s">
        <v>45</v>
      </c>
      <c r="B8" s="7">
        <v>50</v>
      </c>
      <c r="H8" t="s">
        <v>65</v>
      </c>
      <c r="I8">
        <f>SQRT(H5/(50-3))</f>
        <v>0.15371924707582305</v>
      </c>
    </row>
    <row r="9" spans="1:9">
      <c r="H9" t="s">
        <v>21</v>
      </c>
      <c r="I9">
        <f>100*(I8/I7)</f>
        <v>2.7680902222446466</v>
      </c>
    </row>
    <row r="10" spans="1:9" ht="15" thickBot="1">
      <c r="A10" t="s">
        <v>46</v>
      </c>
    </row>
    <row r="11" spans="1:9">
      <c r="A11" s="8"/>
      <c r="B11" s="8" t="s">
        <v>50</v>
      </c>
      <c r="C11" s="8" t="s">
        <v>51</v>
      </c>
      <c r="D11" s="11" t="s">
        <v>52</v>
      </c>
      <c r="E11" s="8" t="s">
        <v>53</v>
      </c>
      <c r="F11" s="8" t="s">
        <v>54</v>
      </c>
    </row>
    <row r="12" spans="1:9">
      <c r="A12" s="6" t="s">
        <v>47</v>
      </c>
      <c r="B12" s="6">
        <v>2</v>
      </c>
      <c r="C12" s="6">
        <v>9.3066320245954994</v>
      </c>
      <c r="D12" s="6">
        <v>4.6533160122977497</v>
      </c>
      <c r="E12" s="6">
        <v>422.93279567455801</v>
      </c>
      <c r="F12" s="6">
        <v>8.9294893394658201E-31</v>
      </c>
    </row>
    <row r="13" spans="1:9" ht="15">
      <c r="A13" s="10" t="s">
        <v>48</v>
      </c>
      <c r="B13" s="6">
        <v>47</v>
      </c>
      <c r="C13" s="6">
        <v>0.51711726972879613</v>
      </c>
      <c r="D13" s="6">
        <v>1.1002495100612684E-2</v>
      </c>
      <c r="E13" s="6"/>
      <c r="F13" s="6"/>
    </row>
    <row r="14" spans="1:9" ht="15" thickBot="1">
      <c r="A14" s="7" t="s">
        <v>49</v>
      </c>
      <c r="B14" s="7">
        <v>49</v>
      </c>
      <c r="C14" s="7">
        <v>9.8237492943242959</v>
      </c>
      <c r="D14" s="7"/>
      <c r="E14" s="7"/>
      <c r="F14" s="7"/>
    </row>
    <row r="15" spans="1:9" ht="15" thickBot="1"/>
    <row r="16" spans="1:9">
      <c r="A16" s="8"/>
      <c r="B16" s="8" t="s">
        <v>55</v>
      </c>
      <c r="C16" s="8" t="s">
        <v>44</v>
      </c>
      <c r="D16" s="8" t="s">
        <v>56</v>
      </c>
      <c r="E16" s="8" t="s">
        <v>57</v>
      </c>
      <c r="F16" s="8" t="s">
        <v>58</v>
      </c>
      <c r="G16" s="8" t="s">
        <v>59</v>
      </c>
      <c r="H16" s="8" t="s">
        <v>60</v>
      </c>
      <c r="I16" s="8" t="s">
        <v>61</v>
      </c>
    </row>
    <row r="17" spans="1:9">
      <c r="A17" s="6" t="s">
        <v>12</v>
      </c>
      <c r="B17" s="6">
        <v>-9.3278009115529112</v>
      </c>
      <c r="C17" s="6">
        <v>0.3768293781681753</v>
      </c>
      <c r="D17" s="6">
        <v>-24.753380314711038</v>
      </c>
      <c r="E17" s="6">
        <v>1.3126475759818761E-28</v>
      </c>
      <c r="F17" s="6">
        <v>-10.085883825705869</v>
      </c>
      <c r="G17" s="6">
        <v>-8.5697179973999535</v>
      </c>
      <c r="H17" s="6">
        <v>-10.085883825705869</v>
      </c>
      <c r="I17" s="6">
        <v>-8.5697179973999535</v>
      </c>
    </row>
    <row r="18" spans="1:9">
      <c r="A18" s="6" t="s">
        <v>24</v>
      </c>
      <c r="B18" s="6">
        <v>2.105082954199442</v>
      </c>
      <c r="C18" s="6">
        <v>8.2332402036487826E-2</v>
      </c>
      <c r="D18" s="6">
        <v>25.56809836868986</v>
      </c>
      <c r="E18" s="6">
        <v>3.1762489826503278E-29</v>
      </c>
      <c r="F18" s="6">
        <v>1.9394515281985252</v>
      </c>
      <c r="G18" s="6">
        <v>2.2707143802003587</v>
      </c>
      <c r="H18" s="6">
        <v>1.9394515281985252</v>
      </c>
      <c r="I18" s="6">
        <v>2.2707143802003587</v>
      </c>
    </row>
    <row r="19" spans="1:9" ht="15" thickBot="1">
      <c r="A19" s="7" t="s">
        <v>25</v>
      </c>
      <c r="B19" s="7">
        <v>0.68294257512297185</v>
      </c>
      <c r="C19" s="7">
        <v>6.0276052592579413E-2</v>
      </c>
      <c r="D19" s="7">
        <v>11.330247183556425</v>
      </c>
      <c r="E19" s="7">
        <v>4.8890461076910711E-15</v>
      </c>
      <c r="F19" s="7">
        <v>0.56168280014166272</v>
      </c>
      <c r="G19" s="7">
        <v>0.80420235010428098</v>
      </c>
      <c r="H19" s="7">
        <v>0.56168280014166272</v>
      </c>
      <c r="I19" s="7">
        <v>0.80420235010428098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2"/>
  <sheetViews>
    <sheetView topLeftCell="J1" workbookViewId="0">
      <pane ySplit="1" topLeftCell="A28" activePane="bottomLeft" state="frozen"/>
      <selection pane="bottomLeft" activeCell="Q52" sqref="Q52"/>
    </sheetView>
  </sheetViews>
  <sheetFormatPr defaultRowHeight="14.25"/>
  <cols>
    <col min="6" max="6" width="9" style="12"/>
    <col min="17" max="17" width="12.5" style="1" bestFit="1" customWidth="1"/>
    <col min="20" max="20" width="12.25" bestFit="1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s="12" t="s">
        <v>5</v>
      </c>
      <c r="H1" t="s">
        <v>26</v>
      </c>
      <c r="I1" t="s">
        <v>24</v>
      </c>
      <c r="J1" t="s">
        <v>25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13</v>
      </c>
      <c r="Q1" s="1" t="s">
        <v>64</v>
      </c>
    </row>
    <row r="2" spans="1:20">
      <c r="A2">
        <v>57.2</v>
      </c>
      <c r="B2">
        <v>0.57999999999999996</v>
      </c>
      <c r="C2">
        <v>19.3</v>
      </c>
      <c r="D2">
        <v>38.9</v>
      </c>
      <c r="E2">
        <v>7</v>
      </c>
      <c r="F2" s="5">
        <v>3.7480000000000002</v>
      </c>
      <c r="H2">
        <f>LN(F2)</f>
        <v>1.3212223643761758</v>
      </c>
      <c r="I2">
        <f>LN(A2)</f>
        <v>4.0465538983857519</v>
      </c>
      <c r="J2">
        <f>LN(C2)</f>
        <v>2.9601050959108397</v>
      </c>
      <c r="K2">
        <f>I2^2</f>
        <v>16.374598452540926</v>
      </c>
      <c r="L2">
        <f>J2^2</f>
        <v>8.7622221788373214</v>
      </c>
      <c r="M2">
        <f>I2*J2</f>
        <v>11.978224815489538</v>
      </c>
      <c r="N2">
        <f>I2*H2</f>
        <v>5.3463975092008544</v>
      </c>
      <c r="O2">
        <f>J2*H2</f>
        <v>3.9109570536212863</v>
      </c>
      <c r="P2" s="4">
        <f>ROUND(EXP($T$2+$T$3*LN(A2)+$T$4*LN(C2)),2)</f>
        <v>3.36</v>
      </c>
      <c r="Q2" s="1">
        <f>ROUND($T$6*A2^$T$3*C2^$T$4,4)</f>
        <v>3.3605999999999998</v>
      </c>
      <c r="S2" t="s">
        <v>37</v>
      </c>
      <c r="T2">
        <v>-9.3278009115497298</v>
      </c>
    </row>
    <row r="3" spans="1:20">
      <c r="A3">
        <v>58.7</v>
      </c>
      <c r="B3">
        <v>0.4</v>
      </c>
      <c r="C3">
        <v>20.7</v>
      </c>
      <c r="D3">
        <v>34.200000000000003</v>
      </c>
      <c r="E3">
        <v>7</v>
      </c>
      <c r="F3" s="5">
        <v>3.4769999999999999</v>
      </c>
      <c r="H3">
        <f t="shared" ref="H3:H51" si="0">LN(F3)</f>
        <v>1.2461698530257244</v>
      </c>
      <c r="I3">
        <f t="shared" ref="I3:I51" si="1">LN(A3)</f>
        <v>4.0724397268340509</v>
      </c>
      <c r="J3">
        <f t="shared" ref="J3:J51" si="2">LN(C3)</f>
        <v>3.0301337002713233</v>
      </c>
      <c r="K3">
        <f t="shared" ref="K3:K51" si="3">I3^2</f>
        <v>16.5847653286962</v>
      </c>
      <c r="L3">
        <f t="shared" ref="L3:L51" si="4">J3^2</f>
        <v>9.1817102415199816</v>
      </c>
      <c r="M3">
        <f t="shared" ref="M3:M51" si="5">I3*J3</f>
        <v>12.3400368586036</v>
      </c>
      <c r="N3">
        <f t="shared" ref="N3:N51" si="6">I3*H3</f>
        <v>5.0749516158449106</v>
      </c>
      <c r="O3">
        <f t="shared" ref="O3:O51" si="7">J3*H3</f>
        <v>3.7760612679154093</v>
      </c>
      <c r="P3" s="4">
        <f t="shared" ref="P3:P51" si="8">ROUND(EXP($T$2+$T$3*LN(A3)+$T$4*LN(C3)),2)</f>
        <v>3.72</v>
      </c>
      <c r="Q3" s="1">
        <f t="shared" ref="Q3:Q51" si="9">ROUND($T$6*A3^$T$3*C3^$T$4,4)</f>
        <v>3.7225999999999999</v>
      </c>
      <c r="S3" t="s">
        <v>11</v>
      </c>
      <c r="T3">
        <v>2.1050829541987959</v>
      </c>
    </row>
    <row r="4" spans="1:20">
      <c r="A4">
        <v>57.7</v>
      </c>
      <c r="B4">
        <v>0.5</v>
      </c>
      <c r="C4">
        <v>20.100000000000001</v>
      </c>
      <c r="D4">
        <v>33.200000000000003</v>
      </c>
      <c r="E4">
        <v>7</v>
      </c>
      <c r="F4" s="5">
        <v>3.55</v>
      </c>
      <c r="H4">
        <f t="shared" si="0"/>
        <v>1.2669476034873244</v>
      </c>
      <c r="I4">
        <f t="shared" si="1"/>
        <v>4.0552571735140539</v>
      </c>
      <c r="J4">
        <f t="shared" si="2"/>
        <v>3.0007198150650303</v>
      </c>
      <c r="K4">
        <f t="shared" si="3"/>
        <v>16.445110743337192</v>
      </c>
      <c r="L4">
        <f t="shared" si="4"/>
        <v>9.0043194085239087</v>
      </c>
      <c r="M4">
        <f t="shared" si="5"/>
        <v>12.168690555748229</v>
      </c>
      <c r="N4">
        <f t="shared" si="6"/>
        <v>5.1377983575084114</v>
      </c>
      <c r="O4">
        <f t="shared" si="7"/>
        <v>3.8017547784335672</v>
      </c>
      <c r="P4" s="4">
        <f t="shared" si="8"/>
        <v>3.52</v>
      </c>
      <c r="Q4" s="1">
        <f t="shared" si="9"/>
        <v>3.5190000000000001</v>
      </c>
      <c r="S4" t="s">
        <v>38</v>
      </c>
      <c r="T4">
        <v>0.68294257512280865</v>
      </c>
    </row>
    <row r="5" spans="1:20">
      <c r="A5">
        <v>50.7</v>
      </c>
      <c r="B5">
        <v>0.38</v>
      </c>
      <c r="C5">
        <v>15.48</v>
      </c>
      <c r="D5">
        <v>26.6</v>
      </c>
      <c r="E5">
        <v>6</v>
      </c>
      <c r="F5" s="5">
        <v>2.0470000000000002</v>
      </c>
      <c r="H5">
        <f t="shared" si="0"/>
        <v>0.7163753066791525</v>
      </c>
      <c r="I5">
        <f t="shared" si="1"/>
        <v>3.9259259105971376</v>
      </c>
      <c r="J5">
        <f t="shared" si="2"/>
        <v>2.7395488681615809</v>
      </c>
      <c r="K5">
        <f t="shared" si="3"/>
        <v>15.412894255497964</v>
      </c>
      <c r="L5">
        <f t="shared" si="4"/>
        <v>7.5051280010453993</v>
      </c>
      <c r="M5">
        <f t="shared" si="5"/>
        <v>10.755265884862613</v>
      </c>
      <c r="N5">
        <f t="shared" si="6"/>
        <v>2.8124363782036554</v>
      </c>
      <c r="O5">
        <f t="shared" si="7"/>
        <v>1.9625451605917776</v>
      </c>
      <c r="P5" s="4">
        <f t="shared" si="8"/>
        <v>2.2400000000000002</v>
      </c>
      <c r="Q5" s="1">
        <f t="shared" si="9"/>
        <v>2.2423999999999999</v>
      </c>
    </row>
    <row r="6" spans="1:20">
      <c r="A6">
        <v>55.3</v>
      </c>
      <c r="B6">
        <v>0.38</v>
      </c>
      <c r="C6">
        <v>10</v>
      </c>
      <c r="D6">
        <v>21.6</v>
      </c>
      <c r="E6">
        <v>4</v>
      </c>
      <c r="F6" s="5">
        <v>2.0489999999999999</v>
      </c>
      <c r="H6">
        <f t="shared" si="0"/>
        <v>0.71735186925676264</v>
      </c>
      <c r="I6">
        <f t="shared" si="1"/>
        <v>4.0127729085282891</v>
      </c>
      <c r="J6">
        <f t="shared" si="2"/>
        <v>2.3025850929940459</v>
      </c>
      <c r="K6">
        <f t="shared" si="3"/>
        <v>16.102346415418584</v>
      </c>
      <c r="L6">
        <f t="shared" si="4"/>
        <v>5.3018981104783993</v>
      </c>
      <c r="M6">
        <f t="shared" si="5"/>
        <v>9.2397510807475989</v>
      </c>
      <c r="N6">
        <f t="shared" si="6"/>
        <v>2.8785701468356644</v>
      </c>
      <c r="O6">
        <f t="shared" si="7"/>
        <v>1.6517637205820355</v>
      </c>
      <c r="P6" s="4">
        <f t="shared" si="8"/>
        <v>2</v>
      </c>
      <c r="Q6" s="1">
        <f t="shared" si="9"/>
        <v>1.9976</v>
      </c>
      <c r="S6" t="s">
        <v>39</v>
      </c>
      <c r="T6">
        <v>8.891755983024789E-5</v>
      </c>
    </row>
    <row r="7" spans="1:20">
      <c r="A7">
        <v>56.1</v>
      </c>
      <c r="B7">
        <v>0.63</v>
      </c>
      <c r="C7">
        <v>16.260000000000002</v>
      </c>
      <c r="D7">
        <v>28.7</v>
      </c>
      <c r="E7">
        <v>6</v>
      </c>
      <c r="F7" s="5">
        <v>3.0859999999999999</v>
      </c>
      <c r="H7">
        <f t="shared" si="0"/>
        <v>1.1268757539409691</v>
      </c>
      <c r="I7">
        <f t="shared" si="1"/>
        <v>4.0271358125286509</v>
      </c>
      <c r="J7">
        <f t="shared" si="2"/>
        <v>2.7887081041196646</v>
      </c>
      <c r="K7">
        <f t="shared" si="3"/>
        <v>16.217822852550796</v>
      </c>
      <c r="L7">
        <f t="shared" si="4"/>
        <v>7.7768928899826939</v>
      </c>
      <c r="M7">
        <f t="shared" si="5"/>
        <v>11.23050627678918</v>
      </c>
      <c r="N7">
        <f t="shared" si="6"/>
        <v>4.5380817049659008</v>
      </c>
      <c r="O7">
        <f t="shared" si="7"/>
        <v>3.1425275473511376</v>
      </c>
      <c r="P7" s="4">
        <f t="shared" si="8"/>
        <v>2.87</v>
      </c>
      <c r="Q7" s="1">
        <f t="shared" si="9"/>
        <v>2.8696000000000002</v>
      </c>
    </row>
    <row r="8" spans="1:20">
      <c r="A8">
        <v>59</v>
      </c>
      <c r="B8">
        <v>0.53</v>
      </c>
      <c r="C8">
        <v>13.6</v>
      </c>
      <c r="D8">
        <v>29</v>
      </c>
      <c r="E8">
        <v>5</v>
      </c>
      <c r="F8" s="5">
        <v>2.6850000000000001</v>
      </c>
      <c r="H8">
        <f t="shared" si="0"/>
        <v>0.98768072796082806</v>
      </c>
      <c r="I8">
        <f t="shared" si="1"/>
        <v>4.0775374439057197</v>
      </c>
      <c r="J8">
        <f t="shared" si="2"/>
        <v>2.6100697927420065</v>
      </c>
      <c r="K8">
        <f t="shared" si="3"/>
        <v>16.626311606453189</v>
      </c>
      <c r="L8">
        <f t="shared" si="4"/>
        <v>6.8124643229843009</v>
      </c>
      <c r="M8">
        <f t="shared" si="5"/>
        <v>10.642657311112773</v>
      </c>
      <c r="N8">
        <f t="shared" si="6"/>
        <v>4.0273051508843354</v>
      </c>
      <c r="O8">
        <f t="shared" si="7"/>
        <v>2.5779156329239927</v>
      </c>
      <c r="P8" s="4">
        <f t="shared" si="8"/>
        <v>2.82</v>
      </c>
      <c r="Q8" s="1">
        <f t="shared" si="9"/>
        <v>2.8243999999999998</v>
      </c>
    </row>
    <row r="9" spans="1:20">
      <c r="A9">
        <v>59.9</v>
      </c>
      <c r="B9">
        <v>0.77</v>
      </c>
      <c r="C9">
        <v>19</v>
      </c>
      <c r="D9">
        <v>37</v>
      </c>
      <c r="E9">
        <v>7</v>
      </c>
      <c r="F9" s="5">
        <v>3.8980000000000001</v>
      </c>
      <c r="H9">
        <f t="shared" si="0"/>
        <v>1.360463601085369</v>
      </c>
      <c r="I9">
        <f t="shared" si="1"/>
        <v>4.0926765051214034</v>
      </c>
      <c r="J9">
        <f t="shared" si="2"/>
        <v>2.9444389791664403</v>
      </c>
      <c r="K9">
        <f t="shared" si="3"/>
        <v>16.750000975572743</v>
      </c>
      <c r="L9">
        <f t="shared" si="4"/>
        <v>8.6697209020347081</v>
      </c>
      <c r="M9">
        <f t="shared" si="5"/>
        <v>12.050636230798139</v>
      </c>
      <c r="N9">
        <f t="shared" si="6"/>
        <v>5.5679374162349475</v>
      </c>
      <c r="O9">
        <f t="shared" si="7"/>
        <v>4.0058020567729029</v>
      </c>
      <c r="P9" s="4">
        <f t="shared" si="8"/>
        <v>3.66</v>
      </c>
      <c r="Q9" s="1">
        <f t="shared" si="9"/>
        <v>3.6638000000000002</v>
      </c>
    </row>
    <row r="10" spans="1:20">
      <c r="A10">
        <v>59.6</v>
      </c>
      <c r="B10">
        <v>0.83</v>
      </c>
      <c r="C10">
        <v>28.45</v>
      </c>
      <c r="D10">
        <v>44</v>
      </c>
      <c r="E10">
        <v>9</v>
      </c>
      <c r="F10" s="5">
        <v>5.0519999999999996</v>
      </c>
      <c r="H10">
        <f t="shared" si="0"/>
        <v>1.6197842044882447</v>
      </c>
      <c r="I10">
        <f t="shared" si="1"/>
        <v>4.0876555740713041</v>
      </c>
      <c r="J10">
        <f t="shared" si="2"/>
        <v>3.34814816057234</v>
      </c>
      <c r="K10">
        <f t="shared" si="3"/>
        <v>16.708928092236203</v>
      </c>
      <c r="L10">
        <f t="shared" si="4"/>
        <v>11.210096105143943</v>
      </c>
      <c r="M10">
        <f t="shared" si="5"/>
        <v>13.68607649138011</v>
      </c>
      <c r="N10">
        <f t="shared" si="6"/>
        <v>6.6211199322690266</v>
      </c>
      <c r="O10">
        <f t="shared" si="7"/>
        <v>5.4232775047814474</v>
      </c>
      <c r="P10" s="4">
        <f t="shared" si="8"/>
        <v>4.78</v>
      </c>
      <c r="Q10" s="1">
        <f t="shared" si="9"/>
        <v>4.7762000000000002</v>
      </c>
    </row>
    <row r="11" spans="1:20">
      <c r="A11">
        <v>58</v>
      </c>
      <c r="B11">
        <v>1.03</v>
      </c>
      <c r="C11">
        <v>10.199999999999999</v>
      </c>
      <c r="D11">
        <v>25.5</v>
      </c>
      <c r="E11">
        <v>4</v>
      </c>
      <c r="F11" s="5">
        <v>2.173</v>
      </c>
      <c r="H11">
        <f t="shared" si="0"/>
        <v>0.77610870127429266</v>
      </c>
      <c r="I11">
        <f t="shared" si="1"/>
        <v>4.0604430105464191</v>
      </c>
      <c r="J11">
        <f t="shared" si="2"/>
        <v>2.3223877202902252</v>
      </c>
      <c r="K11">
        <f t="shared" si="3"/>
        <v>16.487197441895269</v>
      </c>
      <c r="L11">
        <f t="shared" si="4"/>
        <v>5.3934847233548293</v>
      </c>
      <c r="M11">
        <f t="shared" si="5"/>
        <v>9.4299229866312775</v>
      </c>
      <c r="N11">
        <f t="shared" si="6"/>
        <v>3.1513451515134605</v>
      </c>
      <c r="O11">
        <f t="shared" si="7"/>
        <v>1.8024253174498119</v>
      </c>
      <c r="P11" s="4">
        <f t="shared" si="8"/>
        <v>2.2400000000000002</v>
      </c>
      <c r="Q11" s="1">
        <f t="shared" si="9"/>
        <v>2.2385000000000002</v>
      </c>
    </row>
    <row r="12" spans="1:20">
      <c r="A12">
        <v>67.5</v>
      </c>
      <c r="B12">
        <v>0.5</v>
      </c>
      <c r="C12">
        <v>14.61</v>
      </c>
      <c r="D12">
        <v>27</v>
      </c>
      <c r="E12">
        <v>6</v>
      </c>
      <c r="F12" s="5">
        <v>4.5510000000000002</v>
      </c>
      <c r="H12">
        <f t="shared" si="0"/>
        <v>1.5153469890345048</v>
      </c>
      <c r="I12">
        <f t="shared" si="1"/>
        <v>4.2121275978784842</v>
      </c>
      <c r="J12">
        <f t="shared" si="2"/>
        <v>2.6817062257626079</v>
      </c>
      <c r="K12">
        <f t="shared" si="3"/>
        <v>17.742018900809569</v>
      </c>
      <c r="L12">
        <f t="shared" si="4"/>
        <v>7.1915482812939313</v>
      </c>
      <c r="M12">
        <f t="shared" si="5"/>
        <v>11.29568880293723</v>
      </c>
      <c r="N12">
        <f t="shared" si="6"/>
        <v>6.3828348728743025</v>
      </c>
      <c r="O12">
        <f t="shared" si="7"/>
        <v>4.0637154546844538</v>
      </c>
      <c r="P12" s="4">
        <f t="shared" si="8"/>
        <v>3.94</v>
      </c>
      <c r="Q12" s="1">
        <f t="shared" si="9"/>
        <v>3.9373999999999998</v>
      </c>
    </row>
    <row r="13" spans="1:20">
      <c r="A13">
        <v>63.5</v>
      </c>
      <c r="B13">
        <v>0.6</v>
      </c>
      <c r="C13">
        <v>20.100000000000001</v>
      </c>
      <c r="D13">
        <v>35</v>
      </c>
      <c r="E13">
        <v>7</v>
      </c>
      <c r="F13" s="5">
        <v>3.9039999999999999</v>
      </c>
      <c r="H13">
        <f t="shared" si="0"/>
        <v>1.362001668550846</v>
      </c>
      <c r="I13">
        <f t="shared" si="1"/>
        <v>4.1510399058986458</v>
      </c>
      <c r="J13">
        <f t="shared" si="2"/>
        <v>3.0007198150650303</v>
      </c>
      <c r="K13">
        <f t="shared" si="3"/>
        <v>17.23113230036304</v>
      </c>
      <c r="L13">
        <f t="shared" si="4"/>
        <v>9.0043194085239087</v>
      </c>
      <c r="M13">
        <f t="shared" si="5"/>
        <v>12.456107698755744</v>
      </c>
      <c r="N13">
        <f t="shared" si="6"/>
        <v>5.6537232780551028</v>
      </c>
      <c r="O13">
        <f t="shared" si="7"/>
        <v>4.0869853949721575</v>
      </c>
      <c r="P13" s="4">
        <f t="shared" si="8"/>
        <v>4.3099999999999996</v>
      </c>
      <c r="Q13" s="1">
        <f t="shared" si="9"/>
        <v>4.3051000000000004</v>
      </c>
    </row>
    <row r="14" spans="1:20">
      <c r="A14">
        <v>60.9</v>
      </c>
      <c r="B14">
        <v>0.5</v>
      </c>
      <c r="C14">
        <v>15.3</v>
      </c>
      <c r="D14">
        <v>31.2</v>
      </c>
      <c r="E14">
        <v>6</v>
      </c>
      <c r="F14" s="5">
        <v>3.06</v>
      </c>
      <c r="H14">
        <f t="shared" si="0"/>
        <v>1.1184149159642893</v>
      </c>
      <c r="I14">
        <f t="shared" si="1"/>
        <v>4.1092331747158513</v>
      </c>
      <c r="J14">
        <f t="shared" si="2"/>
        <v>2.7278528283983898</v>
      </c>
      <c r="K14">
        <f t="shared" si="3"/>
        <v>16.885797284185315</v>
      </c>
      <c r="L14">
        <f t="shared" si="4"/>
        <v>7.4411810534010954</v>
      </c>
      <c r="M14">
        <f t="shared" si="5"/>
        <v>11.20938333819713</v>
      </c>
      <c r="N14">
        <f t="shared" si="6"/>
        <v>4.5958276757774987</v>
      </c>
      <c r="O14">
        <f t="shared" si="7"/>
        <v>3.0508712918361343</v>
      </c>
      <c r="P14" s="4">
        <f t="shared" si="8"/>
        <v>3.27</v>
      </c>
      <c r="Q14" s="1">
        <f t="shared" si="9"/>
        <v>3.2721</v>
      </c>
    </row>
    <row r="15" spans="1:20">
      <c r="A15">
        <v>62.3</v>
      </c>
      <c r="B15">
        <v>0.56999999999999995</v>
      </c>
      <c r="C15">
        <v>17.100000000000001</v>
      </c>
      <c r="D15">
        <v>36.6</v>
      </c>
      <c r="E15">
        <v>6</v>
      </c>
      <c r="F15" s="5">
        <v>3.5750000000000002</v>
      </c>
      <c r="H15">
        <f t="shared" si="0"/>
        <v>1.2739651761459709</v>
      </c>
      <c r="I15">
        <f t="shared" si="1"/>
        <v>4.1319614257934072</v>
      </c>
      <c r="J15">
        <f t="shared" si="2"/>
        <v>2.8390784635086144</v>
      </c>
      <c r="K15">
        <f t="shared" si="3"/>
        <v>17.073105224244685</v>
      </c>
      <c r="L15">
        <f t="shared" si="4"/>
        <v>8.0603665219584339</v>
      </c>
      <c r="M15">
        <f t="shared" si="5"/>
        <v>11.730962696018411</v>
      </c>
      <c r="N15">
        <f t="shared" si="6"/>
        <v>5.2639749656392549</v>
      </c>
      <c r="O15">
        <f t="shared" si="7"/>
        <v>3.6168870948559846</v>
      </c>
      <c r="P15" s="4">
        <f t="shared" si="8"/>
        <v>3.7</v>
      </c>
      <c r="Q15" s="1">
        <f t="shared" si="9"/>
        <v>3.7033999999999998</v>
      </c>
    </row>
    <row r="16" spans="1:20">
      <c r="A16">
        <v>61.7</v>
      </c>
      <c r="B16">
        <v>0.35</v>
      </c>
      <c r="C16">
        <v>16.7</v>
      </c>
      <c r="D16">
        <v>27.5</v>
      </c>
      <c r="E16">
        <v>6</v>
      </c>
      <c r="F16" s="5">
        <v>4.0259999999999998</v>
      </c>
      <c r="H16">
        <f t="shared" si="0"/>
        <v>1.3927733272175997</v>
      </c>
      <c r="I16">
        <f t="shared" si="1"/>
        <v>4.1222839309113422</v>
      </c>
      <c r="J16">
        <f t="shared" si="2"/>
        <v>2.8154087194227095</v>
      </c>
      <c r="K16">
        <f t="shared" si="3"/>
        <v>16.993224807049867</v>
      </c>
      <c r="L16">
        <f t="shared" si="4"/>
        <v>7.926526257401421</v>
      </c>
      <c r="M16">
        <f t="shared" si="5"/>
        <v>11.605914123023915</v>
      </c>
      <c r="N16">
        <f t="shared" si="6"/>
        <v>5.7414071061910361</v>
      </c>
      <c r="O16">
        <f t="shared" si="7"/>
        <v>3.921226169627809</v>
      </c>
      <c r="P16" s="4">
        <f t="shared" si="8"/>
        <v>3.57</v>
      </c>
      <c r="Q16" s="1">
        <f t="shared" si="9"/>
        <v>3.5705</v>
      </c>
    </row>
    <row r="17" spans="1:17">
      <c r="A17">
        <v>69.5</v>
      </c>
      <c r="B17">
        <v>0.88</v>
      </c>
      <c r="C17">
        <v>16.2</v>
      </c>
      <c r="D17">
        <v>27.1</v>
      </c>
      <c r="E17">
        <v>6</v>
      </c>
      <c r="F17" s="5">
        <v>3.9340000000000002</v>
      </c>
      <c r="H17">
        <f t="shared" si="0"/>
        <v>1.3696567199668674</v>
      </c>
      <c r="I17">
        <f t="shared" si="1"/>
        <v>4.2413267525707461</v>
      </c>
      <c r="J17">
        <f t="shared" si="2"/>
        <v>2.7850112422383382</v>
      </c>
      <c r="K17">
        <f t="shared" si="3"/>
        <v>17.988852622072312</v>
      </c>
      <c r="L17">
        <f t="shared" si="4"/>
        <v>7.7562876193939312</v>
      </c>
      <c r="M17">
        <f t="shared" si="5"/>
        <v>11.812142687915751</v>
      </c>
      <c r="N17">
        <f t="shared" si="6"/>
        <v>5.8091616882337735</v>
      </c>
      <c r="O17">
        <f t="shared" si="7"/>
        <v>3.8145093631150133</v>
      </c>
      <c r="P17" s="4">
        <f t="shared" si="8"/>
        <v>4.49</v>
      </c>
      <c r="Q17" s="1">
        <f t="shared" si="9"/>
        <v>4.4931000000000001</v>
      </c>
    </row>
    <row r="18" spans="1:17">
      <c r="A18">
        <v>61.6</v>
      </c>
      <c r="B18">
        <v>0.75</v>
      </c>
      <c r="C18">
        <v>16.399999999999999</v>
      </c>
      <c r="D18">
        <v>34</v>
      </c>
      <c r="E18">
        <v>6</v>
      </c>
      <c r="F18" s="5">
        <v>3.9340000000000002</v>
      </c>
      <c r="H18">
        <f t="shared" si="0"/>
        <v>1.3696567199668674</v>
      </c>
      <c r="I18">
        <f t="shared" si="1"/>
        <v>4.1206618705394744</v>
      </c>
      <c r="J18">
        <f t="shared" si="2"/>
        <v>2.7972813348301528</v>
      </c>
      <c r="K18">
        <f t="shared" si="3"/>
        <v>16.979854251317882</v>
      </c>
      <c r="L18">
        <f t="shared" si="4"/>
        <v>7.8247828661891621</v>
      </c>
      <c r="M18">
        <f t="shared" si="5"/>
        <v>11.526650537606375</v>
      </c>
      <c r="N18">
        <f t="shared" si="6"/>
        <v>5.6438922216956326</v>
      </c>
      <c r="O18">
        <f t="shared" si="7"/>
        <v>3.8313151778880079</v>
      </c>
      <c r="P18" s="4">
        <f t="shared" si="8"/>
        <v>3.51</v>
      </c>
      <c r="Q18" s="1">
        <f t="shared" si="9"/>
        <v>3.5146000000000002</v>
      </c>
    </row>
    <row r="19" spans="1:17">
      <c r="A19">
        <v>62.6</v>
      </c>
      <c r="B19">
        <v>0.74</v>
      </c>
      <c r="C19">
        <v>14.2</v>
      </c>
      <c r="D19">
        <v>26</v>
      </c>
      <c r="E19">
        <v>5</v>
      </c>
      <c r="F19" s="5">
        <v>3.6419999999999999</v>
      </c>
      <c r="H19">
        <f t="shared" si="0"/>
        <v>1.2925329813054163</v>
      </c>
      <c r="I19">
        <f t="shared" si="1"/>
        <v>4.1367652781060524</v>
      </c>
      <c r="J19">
        <f t="shared" si="2"/>
        <v>2.653241964607215</v>
      </c>
      <c r="K19">
        <f t="shared" si="3"/>
        <v>17.112826966143846</v>
      </c>
      <c r="L19">
        <f t="shared" si="4"/>
        <v>7.0396929227527538</v>
      </c>
      <c r="M19">
        <f t="shared" si="5"/>
        <v>10.975839233601015</v>
      </c>
      <c r="N19">
        <f t="shared" si="6"/>
        <v>5.3469055578711453</v>
      </c>
      <c r="O19">
        <f t="shared" si="7"/>
        <v>3.4294027466384032</v>
      </c>
      <c r="P19" s="4">
        <f t="shared" si="8"/>
        <v>3.3</v>
      </c>
      <c r="Q19" s="1">
        <f t="shared" si="9"/>
        <v>3.2951000000000001</v>
      </c>
    </row>
    <row r="20" spans="1:17">
      <c r="A20">
        <v>61</v>
      </c>
      <c r="B20">
        <v>0.61</v>
      </c>
      <c r="C20">
        <v>17.3</v>
      </c>
      <c r="D20">
        <v>31</v>
      </c>
      <c r="E20">
        <v>6</v>
      </c>
      <c r="F20" s="5">
        <v>3.15</v>
      </c>
      <c r="H20">
        <f t="shared" si="0"/>
        <v>1.1474024528375417</v>
      </c>
      <c r="I20">
        <f t="shared" si="1"/>
        <v>4.1108738641733114</v>
      </c>
      <c r="J20">
        <f t="shared" si="2"/>
        <v>2.8507065015037334</v>
      </c>
      <c r="K20">
        <f t="shared" si="3"/>
        <v>16.899283927143212</v>
      </c>
      <c r="L20">
        <f t="shared" si="4"/>
        <v>8.1265275577156544</v>
      </c>
      <c r="M20">
        <f t="shared" si="5"/>
        <v>11.718894851460634</v>
      </c>
      <c r="N20">
        <f t="shared" si="6"/>
        <v>4.716826755058201</v>
      </c>
      <c r="O20">
        <f t="shared" si="7"/>
        <v>3.270907632145311</v>
      </c>
      <c r="P20" s="4">
        <f t="shared" si="8"/>
        <v>3.57</v>
      </c>
      <c r="Q20" s="1">
        <f t="shared" si="9"/>
        <v>3.5708000000000002</v>
      </c>
    </row>
    <row r="21" spans="1:17">
      <c r="A21">
        <v>60</v>
      </c>
      <c r="B21">
        <v>0.81</v>
      </c>
      <c r="C21">
        <v>15.3</v>
      </c>
      <c r="D21">
        <v>35</v>
      </c>
      <c r="E21">
        <v>6</v>
      </c>
      <c r="F21" s="5">
        <v>3.4550000000000001</v>
      </c>
      <c r="H21">
        <f t="shared" si="0"/>
        <v>1.2398224572196332</v>
      </c>
      <c r="I21">
        <f t="shared" si="1"/>
        <v>4.0943445622221004</v>
      </c>
      <c r="J21">
        <f t="shared" si="2"/>
        <v>2.7278528283983898</v>
      </c>
      <c r="K21">
        <f t="shared" si="3"/>
        <v>16.763657394197683</v>
      </c>
      <c r="L21">
        <f t="shared" si="4"/>
        <v>7.4411810534010954</v>
      </c>
      <c r="M21">
        <f t="shared" si="5"/>
        <v>11.168769394495124</v>
      </c>
      <c r="N21">
        <f t="shared" si="6"/>
        <v>5.0762603358380485</v>
      </c>
      <c r="O21">
        <f t="shared" si="7"/>
        <v>3.3820531966384184</v>
      </c>
      <c r="P21" s="4">
        <f t="shared" si="8"/>
        <v>3.17</v>
      </c>
      <c r="Q21" s="1">
        <f t="shared" si="9"/>
        <v>3.1711999999999998</v>
      </c>
    </row>
    <row r="22" spans="1:17">
      <c r="A22">
        <v>78.599999999999994</v>
      </c>
      <c r="B22">
        <v>0.51</v>
      </c>
      <c r="C22">
        <v>17.32</v>
      </c>
      <c r="D22">
        <v>40</v>
      </c>
      <c r="E22">
        <v>6</v>
      </c>
      <c r="F22" s="5">
        <v>6.4989999999999997</v>
      </c>
      <c r="H22">
        <f t="shared" si="0"/>
        <v>1.8716483189122117</v>
      </c>
      <c r="I22">
        <f t="shared" si="1"/>
        <v>4.3643716994351607</v>
      </c>
      <c r="J22">
        <f t="shared" si="2"/>
        <v>2.8518619031342891</v>
      </c>
      <c r="K22">
        <f t="shared" si="3"/>
        <v>19.047740330830553</v>
      </c>
      <c r="L22">
        <f t="shared" si="4"/>
        <v>8.1331163145487295</v>
      </c>
      <c r="M22">
        <f t="shared" si="5"/>
        <v>12.44658538073659</v>
      </c>
      <c r="N22">
        <f t="shared" si="6"/>
        <v>8.1685689543558517</v>
      </c>
      <c r="O22">
        <f t="shared" si="7"/>
        <v>5.337682536771073</v>
      </c>
      <c r="P22" s="4">
        <f t="shared" si="8"/>
        <v>6.09</v>
      </c>
      <c r="Q22" s="1">
        <f t="shared" si="9"/>
        <v>6.0934999999999997</v>
      </c>
    </row>
    <row r="23" spans="1:17">
      <c r="A23">
        <v>70.2</v>
      </c>
      <c r="B23">
        <v>0.61</v>
      </c>
      <c r="C23">
        <v>23.57</v>
      </c>
      <c r="D23">
        <v>38.200000000000003</v>
      </c>
      <c r="E23">
        <v>8</v>
      </c>
      <c r="F23" s="5">
        <v>5.1529999999999996</v>
      </c>
      <c r="H23">
        <f t="shared" si="0"/>
        <v>1.6395790693460872</v>
      </c>
      <c r="I23">
        <f t="shared" si="1"/>
        <v>4.2513483110317658</v>
      </c>
      <c r="J23">
        <f t="shared" si="2"/>
        <v>3.1599747169480397</v>
      </c>
      <c r="K23">
        <f t="shared" si="3"/>
        <v>18.073962461712647</v>
      </c>
      <c r="L23">
        <f t="shared" si="4"/>
        <v>9.9854402117508432</v>
      </c>
      <c r="M23">
        <f t="shared" si="5"/>
        <v>13.43415317580013</v>
      </c>
      <c r="N23">
        <f t="shared" si="6"/>
        <v>6.9704217072675219</v>
      </c>
      <c r="O23">
        <f t="shared" si="7"/>
        <v>5.1810284055708324</v>
      </c>
      <c r="P23" s="4">
        <f t="shared" si="8"/>
        <v>5.93</v>
      </c>
      <c r="Q23" s="1">
        <f t="shared" si="9"/>
        <v>5.9282000000000004</v>
      </c>
    </row>
    <row r="24" spans="1:17">
      <c r="A24">
        <v>74.2</v>
      </c>
      <c r="B24">
        <v>0.3</v>
      </c>
      <c r="C24">
        <v>17.399999999999999</v>
      </c>
      <c r="D24">
        <v>35.299999999999997</v>
      </c>
      <c r="E24">
        <v>7</v>
      </c>
      <c r="F24" s="5">
        <v>5.5839999999999996</v>
      </c>
      <c r="H24">
        <f t="shared" si="0"/>
        <v>1.7199053654600713</v>
      </c>
      <c r="I24">
        <f t="shared" si="1"/>
        <v>4.3067641501733345</v>
      </c>
      <c r="J24">
        <f t="shared" si="2"/>
        <v>2.8564702062204832</v>
      </c>
      <c r="K24">
        <f t="shared" si="3"/>
        <v>18.548217445218246</v>
      </c>
      <c r="L24">
        <f t="shared" si="4"/>
        <v>8.159422039025289</v>
      </c>
      <c r="M24">
        <f t="shared" si="5"/>
        <v>12.302143480188608</v>
      </c>
      <c r="N24">
        <f t="shared" si="6"/>
        <v>7.4072267696542022</v>
      </c>
      <c r="O24">
        <f t="shared" si="7"/>
        <v>4.9128584339554457</v>
      </c>
      <c r="P24" s="4">
        <f t="shared" si="8"/>
        <v>5.41</v>
      </c>
      <c r="Q24" s="1">
        <f t="shared" si="9"/>
        <v>5.4146000000000001</v>
      </c>
    </row>
    <row r="25" spans="1:17">
      <c r="A25">
        <v>72.900000000000006</v>
      </c>
      <c r="B25">
        <v>0.36</v>
      </c>
      <c r="C25">
        <v>19.7</v>
      </c>
      <c r="D25">
        <v>33.4</v>
      </c>
      <c r="E25">
        <v>7</v>
      </c>
      <c r="F25" s="5">
        <v>4.4880000000000004</v>
      </c>
      <c r="H25">
        <f t="shared" si="0"/>
        <v>1.5014071682203953</v>
      </c>
      <c r="I25">
        <f t="shared" si="1"/>
        <v>4.2890886390146123</v>
      </c>
      <c r="J25">
        <f t="shared" si="2"/>
        <v>2.9806186357439426</v>
      </c>
      <c r="K25">
        <f t="shared" si="3"/>
        <v>18.39628135332422</v>
      </c>
      <c r="L25">
        <f t="shared" si="4"/>
        <v>8.8840874517440813</v>
      </c>
      <c r="M25">
        <f t="shared" si="5"/>
        <v>12.784137527804578</v>
      </c>
      <c r="N25">
        <f t="shared" si="6"/>
        <v>6.4396684277491989</v>
      </c>
      <c r="O25">
        <f t="shared" si="7"/>
        <v>4.4751221854372512</v>
      </c>
      <c r="P25" s="4">
        <f t="shared" si="8"/>
        <v>5.68</v>
      </c>
      <c r="Q25" s="1">
        <f t="shared" si="9"/>
        <v>5.6783999999999999</v>
      </c>
    </row>
    <row r="26" spans="1:17">
      <c r="A26">
        <v>77.7</v>
      </c>
      <c r="B26">
        <v>0.27</v>
      </c>
      <c r="C26">
        <v>17.899999999999999</v>
      </c>
      <c r="D26">
        <v>31</v>
      </c>
      <c r="E26">
        <v>6</v>
      </c>
      <c r="F26" s="5">
        <v>5.1159999999999997</v>
      </c>
      <c r="H26">
        <f t="shared" si="0"/>
        <v>1.6323728837165963</v>
      </c>
      <c r="I26">
        <f t="shared" si="1"/>
        <v>4.3528552573736015</v>
      </c>
      <c r="J26">
        <f t="shared" si="2"/>
        <v>2.884800712846709</v>
      </c>
      <c r="K26">
        <f t="shared" si="3"/>
        <v>18.947348891645003</v>
      </c>
      <c r="L26">
        <f t="shared" si="4"/>
        <v>8.3220751528408812</v>
      </c>
      <c r="M26">
        <f t="shared" si="5"/>
        <v>12.557119949389911</v>
      </c>
      <c r="N26">
        <f t="shared" si="6"/>
        <v>7.1054828888798927</v>
      </c>
      <c r="O26">
        <f t="shared" si="7"/>
        <v>4.7090704585772754</v>
      </c>
      <c r="P26" s="4">
        <f t="shared" si="8"/>
        <v>6.08</v>
      </c>
      <c r="Q26" s="1">
        <f t="shared" si="9"/>
        <v>6.0829000000000004</v>
      </c>
    </row>
    <row r="27" spans="1:17">
      <c r="A27">
        <v>70.5</v>
      </c>
      <c r="B27">
        <v>0.81</v>
      </c>
      <c r="C27">
        <v>12.8</v>
      </c>
      <c r="D27">
        <v>27.7</v>
      </c>
      <c r="E27">
        <v>5</v>
      </c>
      <c r="F27" s="5">
        <v>4.1660000000000004</v>
      </c>
      <c r="H27">
        <f t="shared" si="0"/>
        <v>1.4269563428387804</v>
      </c>
      <c r="I27">
        <f t="shared" si="1"/>
        <v>4.255612709818223</v>
      </c>
      <c r="J27">
        <f t="shared" si="2"/>
        <v>2.5494451709255714</v>
      </c>
      <c r="K27">
        <f t="shared" si="3"/>
        <v>18.1102395359664</v>
      </c>
      <c r="L27">
        <f t="shared" si="4"/>
        <v>6.4996706795557158</v>
      </c>
      <c r="M27">
        <f t="shared" si="5"/>
        <v>10.849451272375553</v>
      </c>
      <c r="N27">
        <f t="shared" si="6"/>
        <v>6.0725735489404435</v>
      </c>
      <c r="O27">
        <f t="shared" si="7"/>
        <v>3.6379469573719425</v>
      </c>
      <c r="P27" s="4">
        <f t="shared" si="8"/>
        <v>3.94</v>
      </c>
      <c r="Q27" s="1">
        <f t="shared" si="9"/>
        <v>3.9422000000000001</v>
      </c>
    </row>
    <row r="28" spans="1:17">
      <c r="A28">
        <v>72.400000000000006</v>
      </c>
      <c r="B28">
        <v>0.57999999999999996</v>
      </c>
      <c r="C28">
        <v>8.6</v>
      </c>
      <c r="D28">
        <v>25.5</v>
      </c>
      <c r="E28">
        <v>3</v>
      </c>
      <c r="F28" s="5">
        <v>3.234</v>
      </c>
      <c r="H28">
        <f t="shared" si="0"/>
        <v>1.1737197611549151</v>
      </c>
      <c r="I28">
        <f t="shared" si="1"/>
        <v>4.282206299391671</v>
      </c>
      <c r="J28">
        <f t="shared" si="2"/>
        <v>2.1517622032594619</v>
      </c>
      <c r="K28">
        <f t="shared" si="3"/>
        <v>18.337290790549709</v>
      </c>
      <c r="L28">
        <f t="shared" si="4"/>
        <v>4.6300805793760134</v>
      </c>
      <c r="M28">
        <f t="shared" si="5"/>
        <v>9.2142896615905681</v>
      </c>
      <c r="N28">
        <f t="shared" si="6"/>
        <v>5.0261101549380651</v>
      </c>
      <c r="O28">
        <f t="shared" si="7"/>
        <v>2.5255658192718693</v>
      </c>
      <c r="P28" s="4">
        <f t="shared" si="8"/>
        <v>3.18</v>
      </c>
      <c r="Q28" s="1">
        <f t="shared" si="9"/>
        <v>3.1776</v>
      </c>
    </row>
    <row r="29" spans="1:17">
      <c r="A29">
        <v>79</v>
      </c>
      <c r="B29">
        <v>0.67</v>
      </c>
      <c r="C29">
        <v>11.1</v>
      </c>
      <c r="D29">
        <v>38</v>
      </c>
      <c r="E29">
        <v>4</v>
      </c>
      <c r="F29" s="5">
        <v>4.4039999999999999</v>
      </c>
      <c r="H29">
        <f t="shared" si="0"/>
        <v>1.4825132188604335</v>
      </c>
      <c r="I29">
        <f t="shared" si="1"/>
        <v>4.3694478524670215</v>
      </c>
      <c r="J29">
        <f t="shared" si="2"/>
        <v>2.4069451083182885</v>
      </c>
      <c r="K29">
        <f t="shared" si="3"/>
        <v>19.092074535428665</v>
      </c>
      <c r="L29">
        <f t="shared" si="4"/>
        <v>5.7933847544573371</v>
      </c>
      <c r="M29">
        <f t="shared" si="5"/>
        <v>10.517021134547347</v>
      </c>
      <c r="N29">
        <f t="shared" si="6"/>
        <v>6.4777642004036924</v>
      </c>
      <c r="O29">
        <f t="shared" si="7"/>
        <v>3.5683279401533206</v>
      </c>
      <c r="P29" s="4">
        <f t="shared" si="8"/>
        <v>4.55</v>
      </c>
      <c r="Q29" s="1">
        <f t="shared" si="9"/>
        <v>4.5450999999999997</v>
      </c>
    </row>
    <row r="30" spans="1:17">
      <c r="A30">
        <v>71</v>
      </c>
      <c r="B30">
        <v>0.7</v>
      </c>
      <c r="C30">
        <v>18.7</v>
      </c>
      <c r="D30">
        <v>37</v>
      </c>
      <c r="E30">
        <v>7</v>
      </c>
      <c r="F30" s="5">
        <v>5.6680000000000001</v>
      </c>
      <c r="H30">
        <f t="shared" si="0"/>
        <v>1.7348363218284339</v>
      </c>
      <c r="I30">
        <f t="shared" si="1"/>
        <v>4.2626798770413155</v>
      </c>
      <c r="J30">
        <f t="shared" si="2"/>
        <v>2.9285235238605409</v>
      </c>
      <c r="K30">
        <f t="shared" si="3"/>
        <v>18.170439734132966</v>
      </c>
      <c r="L30">
        <f t="shared" si="4"/>
        <v>8.5762500298045605</v>
      </c>
      <c r="M30">
        <f t="shared" si="5"/>
        <v>12.48335829460245</v>
      </c>
      <c r="N30">
        <f t="shared" si="6"/>
        <v>7.3950518790184372</v>
      </c>
      <c r="O30">
        <f t="shared" si="7"/>
        <v>5.080508978522265</v>
      </c>
      <c r="P30" s="4">
        <f t="shared" si="8"/>
        <v>5.18</v>
      </c>
      <c r="Q30" s="1">
        <f t="shared" si="9"/>
        <v>5.1836000000000002</v>
      </c>
    </row>
    <row r="31" spans="1:17">
      <c r="A31">
        <v>72.900000000000006</v>
      </c>
      <c r="B31">
        <v>0.8</v>
      </c>
      <c r="C31">
        <v>16.05</v>
      </c>
      <c r="D31">
        <v>32.9</v>
      </c>
      <c r="E31">
        <v>6</v>
      </c>
      <c r="F31" s="5">
        <v>5.0990000000000002</v>
      </c>
      <c r="H31">
        <f t="shared" si="0"/>
        <v>1.6290444420730188</v>
      </c>
      <c r="I31">
        <f t="shared" si="1"/>
        <v>4.2890886390146123</v>
      </c>
      <c r="J31">
        <f t="shared" si="2"/>
        <v>2.7757088495760249</v>
      </c>
      <c r="K31">
        <f t="shared" si="3"/>
        <v>18.39628135332422</v>
      </c>
      <c r="L31">
        <f t="shared" si="4"/>
        <v>7.7045596176146596</v>
      </c>
      <c r="M31">
        <f t="shared" si="5"/>
        <v>11.905261291928849</v>
      </c>
      <c r="N31">
        <f t="shared" si="6"/>
        <v>6.9871160089452831</v>
      </c>
      <c r="O31">
        <f t="shared" si="7"/>
        <v>4.5217530742147165</v>
      </c>
      <c r="P31" s="4">
        <f t="shared" si="8"/>
        <v>4.9400000000000004</v>
      </c>
      <c r="Q31" s="1">
        <f t="shared" si="9"/>
        <v>4.9368999999999996</v>
      </c>
    </row>
    <row r="32" spans="1:17">
      <c r="A32">
        <v>81.8</v>
      </c>
      <c r="B32">
        <v>0.88</v>
      </c>
      <c r="C32">
        <v>17.2</v>
      </c>
      <c r="D32">
        <v>30.2</v>
      </c>
      <c r="E32">
        <v>6</v>
      </c>
      <c r="F32" s="5">
        <v>6.4320000000000004</v>
      </c>
      <c r="H32">
        <f t="shared" si="0"/>
        <v>1.8612855318766652</v>
      </c>
      <c r="I32">
        <f t="shared" si="1"/>
        <v>4.4042772436087017</v>
      </c>
      <c r="J32">
        <f t="shared" si="2"/>
        <v>2.8449093838194073</v>
      </c>
      <c r="K32">
        <f t="shared" si="3"/>
        <v>19.397658038569464</v>
      </c>
      <c r="L32">
        <f t="shared" si="4"/>
        <v>8.0935094021437202</v>
      </c>
      <c r="M32">
        <f t="shared" si="5"/>
        <v>12.529769659284669</v>
      </c>
      <c r="N32">
        <f t="shared" si="6"/>
        <v>8.1976175119025161</v>
      </c>
      <c r="O32">
        <f t="shared" si="7"/>
        <v>5.2951886756032218</v>
      </c>
      <c r="P32" s="4">
        <f t="shared" si="8"/>
        <v>6.6</v>
      </c>
      <c r="Q32" s="1">
        <f t="shared" si="9"/>
        <v>6.5960999999999999</v>
      </c>
    </row>
    <row r="33" spans="1:17">
      <c r="A33">
        <v>84.3</v>
      </c>
      <c r="B33">
        <v>0.73</v>
      </c>
      <c r="C33">
        <v>21.35</v>
      </c>
      <c r="D33">
        <v>39.5</v>
      </c>
      <c r="E33">
        <v>8</v>
      </c>
      <c r="F33" s="5">
        <v>9.0519999999999996</v>
      </c>
      <c r="H33">
        <f t="shared" si="0"/>
        <v>2.2029857277712908</v>
      </c>
      <c r="I33">
        <f t="shared" si="1"/>
        <v>4.4343818650078095</v>
      </c>
      <c r="J33">
        <f t="shared" si="2"/>
        <v>3.0610517396746335</v>
      </c>
      <c r="K33">
        <f t="shared" si="3"/>
        <v>19.663742524710138</v>
      </c>
      <c r="L33">
        <f t="shared" si="4"/>
        <v>9.3700377529651</v>
      </c>
      <c r="M33">
        <f t="shared" si="5"/>
        <v>13.573872322263801</v>
      </c>
      <c r="N33">
        <f t="shared" si="6"/>
        <v>9.7688799601000422</v>
      </c>
      <c r="O33">
        <f t="shared" si="7"/>
        <v>6.7434532944726984</v>
      </c>
      <c r="P33" s="4">
        <f t="shared" si="8"/>
        <v>8.15</v>
      </c>
      <c r="Q33" s="1">
        <f t="shared" si="9"/>
        <v>8.1455000000000002</v>
      </c>
    </row>
    <row r="34" spans="1:17">
      <c r="A34">
        <v>88</v>
      </c>
      <c r="B34">
        <v>0.7</v>
      </c>
      <c r="C34">
        <v>23.2</v>
      </c>
      <c r="D34">
        <v>44.4</v>
      </c>
      <c r="E34">
        <v>8</v>
      </c>
      <c r="F34" s="5">
        <v>10.137</v>
      </c>
      <c r="H34">
        <f t="shared" si="0"/>
        <v>2.3161920964002625</v>
      </c>
      <c r="I34">
        <f t="shared" si="1"/>
        <v>4.4773368144782069</v>
      </c>
      <c r="J34">
        <f t="shared" si="2"/>
        <v>3.1441522786722644</v>
      </c>
      <c r="K34">
        <f t="shared" si="3"/>
        <v>20.046544950281856</v>
      </c>
      <c r="L34">
        <f t="shared" si="4"/>
        <v>9.8856935514799922</v>
      </c>
      <c r="M34">
        <f t="shared" si="5"/>
        <v>14.077428747624872</v>
      </c>
      <c r="N34">
        <f t="shared" si="6"/>
        <v>10.37037214261635</v>
      </c>
      <c r="O34">
        <f t="shared" si="7"/>
        <v>7.2824606577395743</v>
      </c>
      <c r="P34" s="4">
        <f t="shared" si="8"/>
        <v>9.44</v>
      </c>
      <c r="Q34" s="1">
        <f t="shared" si="9"/>
        <v>9.4369999999999994</v>
      </c>
    </row>
    <row r="35" spans="1:17">
      <c r="A35">
        <v>80.7</v>
      </c>
      <c r="B35">
        <v>0.42</v>
      </c>
      <c r="C35">
        <v>16.7</v>
      </c>
      <c r="D35">
        <v>37.5</v>
      </c>
      <c r="E35">
        <v>6</v>
      </c>
      <c r="F35" s="5">
        <v>6.226</v>
      </c>
      <c r="H35">
        <f t="shared" si="0"/>
        <v>1.8287340720194165</v>
      </c>
      <c r="I35">
        <f t="shared" si="1"/>
        <v>4.3907385752759032</v>
      </c>
      <c r="J35">
        <f t="shared" si="2"/>
        <v>2.8154087194227095</v>
      </c>
      <c r="K35">
        <f t="shared" si="3"/>
        <v>19.278585236415868</v>
      </c>
      <c r="L35">
        <f t="shared" si="4"/>
        <v>7.926526257401421</v>
      </c>
      <c r="M35">
        <f t="shared" si="5"/>
        <v>12.361723669537422</v>
      </c>
      <c r="N35">
        <f t="shared" si="6"/>
        <v>8.0294932339370337</v>
      </c>
      <c r="O35">
        <f t="shared" si="7"/>
        <v>5.1486338518688628</v>
      </c>
      <c r="P35" s="4">
        <f t="shared" si="8"/>
        <v>6.28</v>
      </c>
      <c r="Q35" s="1">
        <f t="shared" si="9"/>
        <v>6.2828999999999997</v>
      </c>
    </row>
    <row r="36" spans="1:17">
      <c r="A36">
        <v>80.8</v>
      </c>
      <c r="B36">
        <v>0.55000000000000004</v>
      </c>
      <c r="C36">
        <v>19.850000000000001</v>
      </c>
      <c r="D36">
        <v>32.1</v>
      </c>
      <c r="E36">
        <v>7</v>
      </c>
      <c r="F36" s="5">
        <v>6.3220000000000001</v>
      </c>
      <c r="H36">
        <f t="shared" si="0"/>
        <v>1.844035613793426</v>
      </c>
      <c r="I36">
        <f t="shared" si="1"/>
        <v>4.39197696552705</v>
      </c>
      <c r="J36">
        <f t="shared" si="2"/>
        <v>2.9882040071331994</v>
      </c>
      <c r="K36">
        <f t="shared" si="3"/>
        <v>19.289461665720193</v>
      </c>
      <c r="L36">
        <f t="shared" si="4"/>
        <v>8.92936318824691</v>
      </c>
      <c r="M36">
        <f t="shared" si="5"/>
        <v>13.12412316762464</v>
      </c>
      <c r="N36">
        <f t="shared" si="6"/>
        <v>8.0989619393922627</v>
      </c>
      <c r="O36">
        <f t="shared" si="7"/>
        <v>5.5103546104338443</v>
      </c>
      <c r="P36" s="4">
        <f t="shared" si="8"/>
        <v>7.09</v>
      </c>
      <c r="Q36" s="1">
        <f t="shared" si="9"/>
        <v>7.0883000000000003</v>
      </c>
    </row>
    <row r="37" spans="1:17">
      <c r="A37">
        <v>85.3</v>
      </c>
      <c r="B37">
        <v>0.47</v>
      </c>
      <c r="C37">
        <v>17.8</v>
      </c>
      <c r="D37">
        <v>32.700000000000003</v>
      </c>
      <c r="E37">
        <v>6</v>
      </c>
      <c r="F37" s="5">
        <v>7.2430000000000003</v>
      </c>
      <c r="H37">
        <f t="shared" si="0"/>
        <v>1.980035485213189</v>
      </c>
      <c r="I37">
        <f t="shared" si="1"/>
        <v>4.4461744544976334</v>
      </c>
      <c r="J37">
        <f t="shared" si="2"/>
        <v>2.8791984572980396</v>
      </c>
      <c r="K37">
        <f t="shared" si="3"/>
        <v>19.768467279827327</v>
      </c>
      <c r="L37">
        <f t="shared" si="4"/>
        <v>8.2897837565074113</v>
      </c>
      <c r="M37">
        <f t="shared" si="5"/>
        <v>12.801418630267539</v>
      </c>
      <c r="N37">
        <f t="shared" si="6"/>
        <v>8.8035831933537079</v>
      </c>
      <c r="O37">
        <f t="shared" si="7"/>
        <v>5.7009151144211891</v>
      </c>
      <c r="P37" s="4">
        <f t="shared" si="8"/>
        <v>7.37</v>
      </c>
      <c r="Q37" s="1">
        <f t="shared" si="9"/>
        <v>7.375</v>
      </c>
    </row>
    <row r="38" spans="1:17">
      <c r="A38">
        <v>86</v>
      </c>
      <c r="B38">
        <v>0.46</v>
      </c>
      <c r="C38">
        <v>18.2</v>
      </c>
      <c r="D38">
        <v>30</v>
      </c>
      <c r="E38">
        <v>7</v>
      </c>
      <c r="F38" s="5">
        <v>5.6849999999999996</v>
      </c>
      <c r="H38">
        <f t="shared" si="0"/>
        <v>1.7378311272024993</v>
      </c>
      <c r="I38">
        <f t="shared" si="1"/>
        <v>4.4543472962535073</v>
      </c>
      <c r="J38">
        <f t="shared" si="2"/>
        <v>2.9014215940827497</v>
      </c>
      <c r="K38">
        <f t="shared" si="3"/>
        <v>19.841209835640932</v>
      </c>
      <c r="L38">
        <f t="shared" si="4"/>
        <v>8.4182472666096846</v>
      </c>
      <c r="M38">
        <f t="shared" si="5"/>
        <v>12.923939432894038</v>
      </c>
      <c r="N38">
        <f t="shared" si="6"/>
        <v>7.7409033827996376</v>
      </c>
      <c r="O38">
        <f t="shared" si="7"/>
        <v>5.0421807593344976</v>
      </c>
      <c r="P38" s="4">
        <f t="shared" si="8"/>
        <v>7.62</v>
      </c>
      <c r="Q38" s="1">
        <f t="shared" si="9"/>
        <v>7.6177000000000001</v>
      </c>
    </row>
    <row r="39" spans="1:17">
      <c r="A39">
        <v>80.7</v>
      </c>
      <c r="B39">
        <v>0.86</v>
      </c>
      <c r="C39">
        <v>15.3</v>
      </c>
      <c r="D39">
        <v>36</v>
      </c>
      <c r="E39">
        <v>6</v>
      </c>
      <c r="F39" s="5">
        <v>6.6120000000000001</v>
      </c>
      <c r="H39">
        <f t="shared" si="0"/>
        <v>1.8888861799587777</v>
      </c>
      <c r="I39">
        <f t="shared" si="1"/>
        <v>4.3907385752759032</v>
      </c>
      <c r="J39">
        <f t="shared" si="2"/>
        <v>2.7278528283983898</v>
      </c>
      <c r="K39">
        <f t="shared" si="3"/>
        <v>19.278585236415868</v>
      </c>
      <c r="L39">
        <f t="shared" si="4"/>
        <v>7.4411810534010954</v>
      </c>
      <c r="M39">
        <f t="shared" si="5"/>
        <v>11.977288641324289</v>
      </c>
      <c r="N39">
        <f t="shared" si="6"/>
        <v>8.2936054146505462</v>
      </c>
      <c r="O39">
        <f t="shared" si="7"/>
        <v>5.1526035085231818</v>
      </c>
      <c r="P39" s="4">
        <f t="shared" si="8"/>
        <v>5.92</v>
      </c>
      <c r="Q39" s="1">
        <f t="shared" si="9"/>
        <v>5.9181999999999997</v>
      </c>
    </row>
    <row r="40" spans="1:17">
      <c r="A40">
        <v>83</v>
      </c>
      <c r="B40">
        <v>0.63</v>
      </c>
      <c r="C40">
        <v>8.4</v>
      </c>
      <c r="D40">
        <v>38</v>
      </c>
      <c r="E40">
        <v>3</v>
      </c>
      <c r="F40" s="5">
        <v>3.798</v>
      </c>
      <c r="H40">
        <f t="shared" si="0"/>
        <v>1.3344746123900941</v>
      </c>
      <c r="I40">
        <f t="shared" si="1"/>
        <v>4.4188406077965983</v>
      </c>
      <c r="J40">
        <f t="shared" si="2"/>
        <v>2.1282317058492679</v>
      </c>
      <c r="K40">
        <f t="shared" si="3"/>
        <v>19.52615231711221</v>
      </c>
      <c r="L40">
        <f t="shared" si="4"/>
        <v>4.5293701937820847</v>
      </c>
      <c r="M40">
        <f t="shared" si="5"/>
        <v>9.4043166846069699</v>
      </c>
      <c r="N40">
        <f t="shared" si="6"/>
        <v>5.8968306073029737</v>
      </c>
      <c r="O40">
        <f t="shared" si="7"/>
        <v>2.8400711807395105</v>
      </c>
      <c r="P40" s="4">
        <f t="shared" si="8"/>
        <v>4.17</v>
      </c>
      <c r="Q40" s="1">
        <f t="shared" si="9"/>
        <v>4.1689999999999996</v>
      </c>
    </row>
    <row r="41" spans="1:17">
      <c r="A41">
        <v>87.8</v>
      </c>
      <c r="B41">
        <v>1.1000000000000001</v>
      </c>
      <c r="C41">
        <v>13.9</v>
      </c>
      <c r="D41">
        <v>38.6</v>
      </c>
      <c r="E41">
        <v>6</v>
      </c>
      <c r="F41" s="5">
        <v>5.9880000000000004</v>
      </c>
      <c r="H41">
        <f t="shared" si="0"/>
        <v>1.7897574665573821</v>
      </c>
      <c r="I41">
        <f t="shared" si="1"/>
        <v>4.475061500641071</v>
      </c>
      <c r="J41">
        <f t="shared" si="2"/>
        <v>2.631888840136646</v>
      </c>
      <c r="K41">
        <f t="shared" si="3"/>
        <v>20.026175434519914</v>
      </c>
      <c r="L41">
        <f t="shared" si="4"/>
        <v>6.9268388668358201</v>
      </c>
      <c r="M41">
        <f t="shared" si="5"/>
        <v>11.777864422462388</v>
      </c>
      <c r="N41">
        <f t="shared" si="6"/>
        <v>8.0092747340758397</v>
      </c>
      <c r="O41">
        <f t="shared" si="7"/>
        <v>4.7104427027836104</v>
      </c>
      <c r="P41" s="4">
        <f t="shared" si="8"/>
        <v>6.62</v>
      </c>
      <c r="Q41" s="1">
        <f t="shared" si="9"/>
        <v>6.6193999999999997</v>
      </c>
    </row>
    <row r="42" spans="1:17">
      <c r="A42">
        <v>93.4</v>
      </c>
      <c r="B42">
        <v>0.67</v>
      </c>
      <c r="C42">
        <v>17.649999999999999</v>
      </c>
      <c r="D42">
        <v>38.799999999999997</v>
      </c>
      <c r="E42">
        <v>7</v>
      </c>
      <c r="F42" s="5">
        <v>8.6419999999999995</v>
      </c>
      <c r="H42">
        <f t="shared" si="0"/>
        <v>2.1566340375097415</v>
      </c>
      <c r="I42">
        <f t="shared" si="1"/>
        <v>4.536891345234797</v>
      </c>
      <c r="J42">
        <f t="shared" si="2"/>
        <v>2.8707357833793057</v>
      </c>
      <c r="K42">
        <f t="shared" si="3"/>
        <v>20.583383078466404</v>
      </c>
      <c r="L42">
        <f t="shared" si="4"/>
        <v>8.241123937974395</v>
      </c>
      <c r="M42">
        <f t="shared" si="5"/>
        <v>13.024216330069407</v>
      </c>
      <c r="N42">
        <f t="shared" si="6"/>
        <v>9.7844142996167225</v>
      </c>
      <c r="O42">
        <f t="shared" si="7"/>
        <v>6.1911265031330025</v>
      </c>
      <c r="P42" s="4">
        <f t="shared" si="8"/>
        <v>8.8800000000000008</v>
      </c>
      <c r="Q42" s="1">
        <f t="shared" si="9"/>
        <v>8.8754000000000008</v>
      </c>
    </row>
    <row r="43" spans="1:17">
      <c r="A43">
        <v>91.8</v>
      </c>
      <c r="B43">
        <v>0.67</v>
      </c>
      <c r="C43">
        <v>17.2</v>
      </c>
      <c r="D43">
        <v>40.200000000000003</v>
      </c>
      <c r="E43">
        <v>6</v>
      </c>
      <c r="F43" s="5">
        <v>9.84</v>
      </c>
      <c r="H43">
        <f t="shared" si="0"/>
        <v>2.2864557110641619</v>
      </c>
      <c r="I43">
        <f t="shared" si="1"/>
        <v>4.5196122976264448</v>
      </c>
      <c r="J43">
        <f t="shared" si="2"/>
        <v>2.8449093838194073</v>
      </c>
      <c r="K43">
        <f t="shared" si="3"/>
        <v>20.42689532085619</v>
      </c>
      <c r="L43">
        <f t="shared" si="4"/>
        <v>8.0935094021437202</v>
      </c>
      <c r="M43">
        <f t="shared" si="5"/>
        <v>12.857887436743065</v>
      </c>
      <c r="N43">
        <f t="shared" si="6"/>
        <v>10.333893349703803</v>
      </c>
      <c r="O43">
        <f t="shared" si="7"/>
        <v>6.5047593080939095</v>
      </c>
      <c r="P43" s="4">
        <f t="shared" si="8"/>
        <v>8.41</v>
      </c>
      <c r="Q43" s="1">
        <f t="shared" si="9"/>
        <v>8.4086999999999996</v>
      </c>
    </row>
    <row r="44" spans="1:17">
      <c r="A44">
        <v>91.8</v>
      </c>
      <c r="B44">
        <v>0.56999999999999995</v>
      </c>
      <c r="C44">
        <v>27.6</v>
      </c>
      <c r="D44">
        <v>47.4</v>
      </c>
      <c r="E44">
        <v>10</v>
      </c>
      <c r="F44" s="5">
        <v>12.029</v>
      </c>
      <c r="H44">
        <f t="shared" si="0"/>
        <v>2.4873204010119356</v>
      </c>
      <c r="I44">
        <f t="shared" si="1"/>
        <v>4.5196122976264448</v>
      </c>
      <c r="J44">
        <f t="shared" si="2"/>
        <v>3.3178157727231046</v>
      </c>
      <c r="K44">
        <f t="shared" si="3"/>
        <v>20.42689532085619</v>
      </c>
      <c r="L44">
        <f t="shared" si="4"/>
        <v>11.007901501730212</v>
      </c>
      <c r="M44">
        <f t="shared" si="5"/>
        <v>14.995240967658329</v>
      </c>
      <c r="N44">
        <f t="shared" si="6"/>
        <v>11.241723872550685</v>
      </c>
      <c r="O44">
        <f t="shared" si="7"/>
        <v>8.252470858293357</v>
      </c>
      <c r="P44" s="4">
        <f t="shared" si="8"/>
        <v>11.61</v>
      </c>
      <c r="Q44" s="1">
        <f t="shared" si="9"/>
        <v>11.6143</v>
      </c>
    </row>
    <row r="45" spans="1:17">
      <c r="A45">
        <v>92</v>
      </c>
      <c r="B45">
        <v>1.24</v>
      </c>
      <c r="C45">
        <v>16.100000000000001</v>
      </c>
      <c r="D45">
        <v>33</v>
      </c>
      <c r="E45">
        <v>6</v>
      </c>
      <c r="F45" s="5">
        <v>7.5519999999999996</v>
      </c>
      <c r="H45">
        <f t="shared" si="0"/>
        <v>2.0218124288431993</v>
      </c>
      <c r="I45">
        <f t="shared" si="1"/>
        <v>4.5217885770490405</v>
      </c>
      <c r="J45">
        <f t="shared" si="2"/>
        <v>2.7788192719904172</v>
      </c>
      <c r="K45">
        <f t="shared" si="3"/>
        <v>20.446571935531185</v>
      </c>
      <c r="L45">
        <f t="shared" si="4"/>
        <v>7.7218365463853527</v>
      </c>
      <c r="M45">
        <f t="shared" si="5"/>
        <v>12.565233241769999</v>
      </c>
      <c r="N45">
        <f t="shared" si="6"/>
        <v>9.142208345678954</v>
      </c>
      <c r="O45">
        <f t="shared" si="7"/>
        <v>5.6182513416192368</v>
      </c>
      <c r="P45" s="4">
        <f t="shared" si="8"/>
        <v>8.07</v>
      </c>
      <c r="Q45" s="1">
        <f t="shared" si="9"/>
        <v>8.0745000000000005</v>
      </c>
    </row>
    <row r="46" spans="1:17">
      <c r="A46">
        <v>90.04</v>
      </c>
      <c r="B46">
        <v>0.9</v>
      </c>
      <c r="C46">
        <v>17.600000000000001</v>
      </c>
      <c r="D46">
        <v>42</v>
      </c>
      <c r="E46">
        <v>7</v>
      </c>
      <c r="F46" s="5">
        <v>9.0879999999999992</v>
      </c>
      <c r="H46">
        <f t="shared" si="0"/>
        <v>2.2069548619787955</v>
      </c>
      <c r="I46">
        <f t="shared" si="1"/>
        <v>4.5002540160385314</v>
      </c>
      <c r="J46">
        <f t="shared" si="2"/>
        <v>2.8678989020441064</v>
      </c>
      <c r="K46">
        <f t="shared" si="3"/>
        <v>20.252286208870931</v>
      </c>
      <c r="L46">
        <f t="shared" si="4"/>
        <v>8.2248441123457905</v>
      </c>
      <c r="M46">
        <f t="shared" si="5"/>
        <v>12.906273551516485</v>
      </c>
      <c r="N46">
        <f t="shared" si="6"/>
        <v>9.9318574808358377</v>
      </c>
      <c r="O46">
        <f t="shared" si="7"/>
        <v>6.32932342552989</v>
      </c>
      <c r="P46" s="4">
        <f t="shared" si="8"/>
        <v>8.1999999999999993</v>
      </c>
      <c r="Q46" s="1">
        <f t="shared" si="9"/>
        <v>8.2006999999999994</v>
      </c>
    </row>
    <row r="47" spans="1:17">
      <c r="A47">
        <v>95</v>
      </c>
      <c r="B47">
        <v>0.97</v>
      </c>
      <c r="C47">
        <v>18.02</v>
      </c>
      <c r="D47">
        <v>44.58</v>
      </c>
      <c r="E47">
        <v>6</v>
      </c>
      <c r="F47" s="5">
        <v>10.695</v>
      </c>
      <c r="H47">
        <f t="shared" si="0"/>
        <v>2.3697763425343692</v>
      </c>
      <c r="I47">
        <f t="shared" si="1"/>
        <v>4.5538768916005408</v>
      </c>
      <c r="J47">
        <f t="shared" si="2"/>
        <v>2.8914822521801917</v>
      </c>
      <c r="K47">
        <f t="shared" si="3"/>
        <v>20.737794743853403</v>
      </c>
      <c r="L47">
        <f t="shared" si="4"/>
        <v>8.3606696146730339</v>
      </c>
      <c r="M47">
        <f t="shared" si="5"/>
        <v>13.167454210676462</v>
      </c>
      <c r="N47">
        <f t="shared" si="6"/>
        <v>10.791669724528912</v>
      </c>
      <c r="O47">
        <f t="shared" si="7"/>
        <v>6.8521662360746154</v>
      </c>
      <c r="P47" s="4">
        <f t="shared" si="8"/>
        <v>9.33</v>
      </c>
      <c r="Q47" s="1">
        <f t="shared" si="9"/>
        <v>9.3297000000000008</v>
      </c>
    </row>
    <row r="48" spans="1:17">
      <c r="A48">
        <v>91</v>
      </c>
      <c r="B48">
        <v>0.97</v>
      </c>
      <c r="C48">
        <v>22.3</v>
      </c>
      <c r="D48">
        <v>49</v>
      </c>
      <c r="E48">
        <v>8</v>
      </c>
      <c r="F48" s="5">
        <v>10.308999999999999</v>
      </c>
      <c r="H48">
        <f t="shared" si="0"/>
        <v>2.3330173001142476</v>
      </c>
      <c r="I48">
        <f t="shared" si="1"/>
        <v>4.5108595065168497</v>
      </c>
      <c r="J48">
        <f t="shared" si="2"/>
        <v>3.1045866784660729</v>
      </c>
      <c r="K48">
        <f t="shared" si="3"/>
        <v>20.347853487533438</v>
      </c>
      <c r="L48">
        <f t="shared" si="4"/>
        <v>9.6384584441090038</v>
      </c>
      <c r="M48">
        <f t="shared" si="5"/>
        <v>14.004354332364256</v>
      </c>
      <c r="N48">
        <f t="shared" si="6"/>
        <v>10.523913267088627</v>
      </c>
      <c r="O48">
        <f t="shared" si="7"/>
        <v>7.2430544305655769</v>
      </c>
      <c r="P48" s="4">
        <f t="shared" si="8"/>
        <v>9.86</v>
      </c>
      <c r="Q48" s="1">
        <f t="shared" si="9"/>
        <v>9.8571000000000009</v>
      </c>
    </row>
    <row r="49" spans="1:17">
      <c r="A49">
        <v>91</v>
      </c>
      <c r="B49">
        <v>1.29</v>
      </c>
      <c r="C49">
        <v>12.9</v>
      </c>
      <c r="D49">
        <v>40</v>
      </c>
      <c r="E49">
        <v>5</v>
      </c>
      <c r="F49" s="5">
        <v>7.1769999999999996</v>
      </c>
      <c r="H49">
        <f t="shared" si="0"/>
        <v>1.9708814684479348</v>
      </c>
      <c r="I49">
        <f t="shared" si="1"/>
        <v>4.5108595065168497</v>
      </c>
      <c r="J49">
        <f t="shared" si="2"/>
        <v>2.5572273113676265</v>
      </c>
      <c r="K49">
        <f t="shared" si="3"/>
        <v>20.347853487533438</v>
      </c>
      <c r="L49">
        <f t="shared" si="4"/>
        <v>6.5394115220044995</v>
      </c>
      <c r="M49">
        <f t="shared" si="5"/>
        <v>11.535293127807183</v>
      </c>
      <c r="N49">
        <f t="shared" si="6"/>
        <v>8.8903694081662561</v>
      </c>
      <c r="O49">
        <f t="shared" si="7"/>
        <v>5.0399919185833921</v>
      </c>
      <c r="P49" s="4">
        <f t="shared" si="8"/>
        <v>6.78</v>
      </c>
      <c r="Q49" s="1">
        <f t="shared" si="9"/>
        <v>6.7827000000000002</v>
      </c>
    </row>
    <row r="50" spans="1:17">
      <c r="A50">
        <v>97.1</v>
      </c>
      <c r="B50">
        <v>0.93</v>
      </c>
      <c r="C50">
        <v>15.9</v>
      </c>
      <c r="D50">
        <v>35.700000000000003</v>
      </c>
      <c r="E50">
        <v>6</v>
      </c>
      <c r="F50" s="5">
        <v>8.0779999999999994</v>
      </c>
      <c r="H50">
        <f t="shared" si="0"/>
        <v>2.089144317141221</v>
      </c>
      <c r="I50">
        <f t="shared" si="1"/>
        <v>4.5757413752972793</v>
      </c>
      <c r="J50">
        <f t="shared" si="2"/>
        <v>2.7663191092261861</v>
      </c>
      <c r="K50">
        <f t="shared" si="3"/>
        <v>20.937409133607439</v>
      </c>
      <c r="L50">
        <f t="shared" si="4"/>
        <v>7.6525214140699598</v>
      </c>
      <c r="M50">
        <f t="shared" si="5"/>
        <v>12.657960805361773</v>
      </c>
      <c r="N50">
        <f t="shared" si="6"/>
        <v>9.5593840909102656</v>
      </c>
      <c r="O50">
        <f t="shared" si="7"/>
        <v>5.7792398464390509</v>
      </c>
      <c r="P50" s="4">
        <f t="shared" si="8"/>
        <v>8.9700000000000006</v>
      </c>
      <c r="Q50" s="1">
        <f t="shared" si="9"/>
        <v>8.9687999999999999</v>
      </c>
    </row>
    <row r="51" spans="1:17">
      <c r="A51">
        <v>91.2</v>
      </c>
      <c r="B51">
        <v>1</v>
      </c>
      <c r="C51">
        <v>14.55</v>
      </c>
      <c r="D51">
        <v>30.3</v>
      </c>
      <c r="E51">
        <v>6</v>
      </c>
      <c r="F51" s="5">
        <v>8.3510000000000009</v>
      </c>
      <c r="H51">
        <f t="shared" si="0"/>
        <v>2.1223812921710925</v>
      </c>
      <c r="I51">
        <f t="shared" si="1"/>
        <v>4.513054897080286</v>
      </c>
      <c r="J51">
        <f t="shared" si="2"/>
        <v>2.6775909936175015</v>
      </c>
      <c r="K51">
        <f t="shared" si="3"/>
        <v>20.36766450406035</v>
      </c>
      <c r="L51">
        <f t="shared" si="4"/>
        <v>7.1694935291015591</v>
      </c>
      <c r="M51">
        <f t="shared" si="5"/>
        <v>12.084115146123533</v>
      </c>
      <c r="N51">
        <f t="shared" si="6"/>
        <v>9.5784232841043337</v>
      </c>
      <c r="O51">
        <f t="shared" si="7"/>
        <v>5.6828690329395926</v>
      </c>
      <c r="P51" s="4">
        <f t="shared" si="8"/>
        <v>7.4</v>
      </c>
      <c r="Q51" s="1">
        <f t="shared" si="9"/>
        <v>7.3978999999999999</v>
      </c>
    </row>
    <row r="52" spans="1:17">
      <c r="H52" s="3">
        <f>SUM(H2:H51)</f>
        <v>80.861132360195029</v>
      </c>
      <c r="I52" s="3">
        <f t="shared" ref="I52:O52" si="10">SUM(I2:I51)</f>
        <v>214.45890437055294</v>
      </c>
      <c r="J52" s="3">
        <f t="shared" si="10"/>
        <v>140.27152129716325</v>
      </c>
      <c r="K52" s="3">
        <f t="shared" si="10"/>
        <v>921.49079601424205</v>
      </c>
      <c r="L52" s="3">
        <f t="shared" si="10"/>
        <v>396.57875857056564</v>
      </c>
      <c r="M52" s="3">
        <f t="shared" si="10"/>
        <v>601.86541755312032</v>
      </c>
      <c r="N52" s="3">
        <f t="shared" si="10"/>
        <v>350.42412160416313</v>
      </c>
      <c r="O52" s="3">
        <f t="shared" si="10"/>
        <v>229.39232560986284</v>
      </c>
    </row>
    <row r="53" spans="1:17">
      <c r="F53" s="12">
        <f>AVERAGE(F2:F51)</f>
        <v>5.553259999999999</v>
      </c>
    </row>
    <row r="55" spans="1:17">
      <c r="J55">
        <v>50</v>
      </c>
      <c r="K55">
        <v>214.45890437055294</v>
      </c>
      <c r="L55">
        <v>140.27152129716325</v>
      </c>
    </row>
    <row r="56" spans="1:17">
      <c r="J56">
        <v>214.45890437055294</v>
      </c>
      <c r="K56">
        <v>921.49079601424205</v>
      </c>
      <c r="L56">
        <v>601.86541755312032</v>
      </c>
    </row>
    <row r="57" spans="1:17">
      <c r="J57">
        <v>140.27152129716325</v>
      </c>
      <c r="K57">
        <v>601.86541755312032</v>
      </c>
      <c r="L57">
        <v>396.57875857056564</v>
      </c>
    </row>
    <row r="61" spans="1:17">
      <c r="O61" t="s">
        <v>63</v>
      </c>
      <c r="Q61" s="1" t="s">
        <v>62</v>
      </c>
    </row>
    <row r="62" spans="1:17">
      <c r="J62" s="3">
        <f t="array" ref="J62:L64">MINVERSE(J55:L57)</f>
        <v>12.906197998912358</v>
      </c>
      <c r="K62" s="3">
        <v>-2.5204888673923915</v>
      </c>
      <c r="L62" s="3">
        <v>-0.73976968387358799</v>
      </c>
      <c r="M62">
        <v>80.861132360195029</v>
      </c>
      <c r="N62" s="1" t="s">
        <v>37</v>
      </c>
      <c r="O62">
        <f t="array" ref="O62:O64">MMULT(J62:L64,M62:M64)</f>
        <v>-9.3278009115497298</v>
      </c>
      <c r="Q62" s="1">
        <v>-9.3278009115529112</v>
      </c>
    </row>
    <row r="63" spans="1:17">
      <c r="J63" s="3">
        <v>-2.5204888673923276</v>
      </c>
      <c r="K63" s="3">
        <v>0.61609883604663562</v>
      </c>
      <c r="L63" s="3">
        <v>-4.3511597624923314E-2</v>
      </c>
      <c r="M63">
        <v>350.42412160416313</v>
      </c>
      <c r="N63" s="1" t="s">
        <v>11</v>
      </c>
      <c r="O63">
        <v>2.1050829541987959</v>
      </c>
      <c r="Q63" s="1">
        <v>2.105082954199442</v>
      </c>
    </row>
    <row r="64" spans="1:17">
      <c r="J64" s="3">
        <v>-0.73976968387368591</v>
      </c>
      <c r="K64" s="3">
        <v>-4.3511597624900547E-2</v>
      </c>
      <c r="L64" s="3">
        <v>0.33021623576466874</v>
      </c>
      <c r="M64">
        <v>229.39232560986284</v>
      </c>
      <c r="N64" s="1" t="s">
        <v>38</v>
      </c>
      <c r="O64">
        <v>0.68294257512280865</v>
      </c>
      <c r="Q64" s="1">
        <v>0.68294257512297185</v>
      </c>
    </row>
    <row r="65" spans="8:9">
      <c r="H65" t="s">
        <v>32</v>
      </c>
      <c r="I65">
        <v>80.861132360195029</v>
      </c>
    </row>
    <row r="66" spans="8:9">
      <c r="H66" t="s">
        <v>33</v>
      </c>
      <c r="I66">
        <v>214.45890437055294</v>
      </c>
    </row>
    <row r="67" spans="8:9">
      <c r="H67" t="s">
        <v>34</v>
      </c>
      <c r="I67">
        <v>140.27152129716325</v>
      </c>
    </row>
    <row r="68" spans="8:9">
      <c r="H68" t="s">
        <v>27</v>
      </c>
      <c r="I68">
        <v>921.49079601424205</v>
      </c>
    </row>
    <row r="69" spans="8:9">
      <c r="H69" t="s">
        <v>28</v>
      </c>
      <c r="I69">
        <v>396.57875857056564</v>
      </c>
    </row>
    <row r="70" spans="8:9">
      <c r="H70" t="s">
        <v>29</v>
      </c>
      <c r="I70">
        <v>601.86541755312032</v>
      </c>
    </row>
    <row r="71" spans="8:9">
      <c r="H71" t="s">
        <v>35</v>
      </c>
      <c r="I71">
        <v>350.42412160416313</v>
      </c>
    </row>
    <row r="72" spans="8:9">
      <c r="H72" t="s">
        <v>36</v>
      </c>
      <c r="I72">
        <v>229.39232560986284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Plan1</vt:lpstr>
      <vt:lpstr>Plan2</vt:lpstr>
      <vt:lpstr>ANOVA_Eq02</vt:lpstr>
      <vt:lpstr>Eq02</vt:lpstr>
      <vt:lpstr>Plan4</vt:lpstr>
      <vt:lpstr>Plan5</vt:lpstr>
      <vt:lpstr>Plan6</vt:lpstr>
      <vt:lpstr>Plan7</vt:lpstr>
      <vt:lpstr>Plan8</vt:lpstr>
      <vt:lpstr>Plan9</vt:lpstr>
      <vt:lpstr>Plan10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2026-10-14T19:51:41Z</dcterms:created>
  <dcterms:modified xsi:type="dcterms:W3CDTF">2026-10-21T19:38:08Z</dcterms:modified>
</cp:coreProperties>
</file>