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 activeTab="2"/>
  </bookViews>
  <sheets>
    <sheet name="Plan1" sheetId="2" r:id="rId1"/>
    <sheet name="Dados_Volume" sheetId="1" r:id="rId2"/>
    <sheet name="Test_Acuracy" sheetId="3" r:id="rId3"/>
    <sheet name="Data_Reg" sheetId="4" r:id="rId4"/>
    <sheet name="ANOVA_Model03" sheetId="9" r:id="rId5"/>
    <sheet name="a0+a1gi" sheetId="5" r:id="rId6"/>
    <sheet name="ANOVA_Model11" sheetId="10" r:id="rId7"/>
    <sheet name="ln(vi)=ln(a0)+a1ln(di)+a2ln(hm)" sheetId="6" r:id="rId8"/>
  </sheets>
  <definedNames>
    <definedName name="_xlnm._FilterDatabase" localSheetId="1" hidden="1">Dados_Volume!$A$2:$K$62</definedName>
    <definedName name="_xlnm._FilterDatabase" localSheetId="3" hidden="1">Data_Reg!$A$1:$K$51</definedName>
  </definedNames>
  <calcPr calcId="124519"/>
  <pivotCaches>
    <pivotCache cacheId="3" r:id="rId9"/>
  </pivotCaches>
</workbook>
</file>

<file path=xl/calcChain.xml><?xml version="1.0" encoding="utf-8"?>
<calcChain xmlns="http://schemas.openxmlformats.org/spreadsheetml/2006/main">
  <c r="H23" i="3"/>
  <c r="H21"/>
  <c r="H19"/>
  <c r="H18"/>
  <c r="E54" i="4"/>
  <c r="E53"/>
  <c r="C54"/>
  <c r="C53"/>
  <c r="H15" i="3"/>
  <c r="I13"/>
  <c r="H13"/>
  <c r="I3"/>
  <c r="I4"/>
  <c r="I5"/>
  <c r="I6"/>
  <c r="I7"/>
  <c r="I8"/>
  <c r="I9"/>
  <c r="I10"/>
  <c r="I11"/>
  <c r="I2"/>
  <c r="V20" i="6"/>
  <c r="V15"/>
  <c r="U2"/>
  <c r="T17"/>
  <c r="T9"/>
  <c r="T8"/>
  <c r="P3"/>
  <c r="Q3"/>
  <c r="P4"/>
  <c r="Q4"/>
  <c r="P5"/>
  <c r="Q5"/>
  <c r="P6"/>
  <c r="Q6"/>
  <c r="P7"/>
  <c r="Q7"/>
  <c r="P8"/>
  <c r="Q8"/>
  <c r="P9"/>
  <c r="Q9"/>
  <c r="P10"/>
  <c r="Q10"/>
  <c r="P11"/>
  <c r="Q11"/>
  <c r="P12"/>
  <c r="Q12"/>
  <c r="P13"/>
  <c r="Q13"/>
  <c r="P14"/>
  <c r="Q14"/>
  <c r="P15"/>
  <c r="Q15"/>
  <c r="P16"/>
  <c r="Q16"/>
  <c r="P17"/>
  <c r="Q17"/>
  <c r="P18"/>
  <c r="Q18"/>
  <c r="P19"/>
  <c r="Q19"/>
  <c r="P20"/>
  <c r="Q20"/>
  <c r="P21"/>
  <c r="Q21"/>
  <c r="P22"/>
  <c r="Q22"/>
  <c r="P23"/>
  <c r="Q23"/>
  <c r="P24"/>
  <c r="Q24"/>
  <c r="P25"/>
  <c r="Q25"/>
  <c r="P26"/>
  <c r="Q26"/>
  <c r="P27"/>
  <c r="Q27"/>
  <c r="P28"/>
  <c r="Q28"/>
  <c r="P29"/>
  <c r="Q29"/>
  <c r="P30"/>
  <c r="Q30"/>
  <c r="P31"/>
  <c r="Q31"/>
  <c r="P32"/>
  <c r="Q32"/>
  <c r="P33"/>
  <c r="Q33"/>
  <c r="P34"/>
  <c r="Q34"/>
  <c r="P35"/>
  <c r="Q35"/>
  <c r="P36"/>
  <c r="Q36"/>
  <c r="P37"/>
  <c r="Q37"/>
  <c r="P38"/>
  <c r="Q38"/>
  <c r="P39"/>
  <c r="Q39"/>
  <c r="P40"/>
  <c r="Q40"/>
  <c r="P41"/>
  <c r="Q41"/>
  <c r="P42"/>
  <c r="Q42"/>
  <c r="P43"/>
  <c r="Q43"/>
  <c r="P44"/>
  <c r="Q44"/>
  <c r="P45"/>
  <c r="Q45"/>
  <c r="P46"/>
  <c r="Q46"/>
  <c r="P47"/>
  <c r="Q47"/>
  <c r="P48"/>
  <c r="Q48"/>
  <c r="P49"/>
  <c r="Q49"/>
  <c r="P50"/>
  <c r="Q50"/>
  <c r="P51"/>
  <c r="Q51"/>
  <c r="Q2"/>
  <c r="P2"/>
  <c r="T12"/>
  <c r="T14" s="1"/>
  <c r="T15" s="1"/>
  <c r="T11"/>
  <c r="O3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2"/>
  <c r="N3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2"/>
  <c r="C22" i="10"/>
  <c r="J3" i="6"/>
  <c r="K3"/>
  <c r="L3"/>
  <c r="J4"/>
  <c r="K4"/>
  <c r="L4"/>
  <c r="J5"/>
  <c r="K5"/>
  <c r="L5"/>
  <c r="J6"/>
  <c r="K6"/>
  <c r="L6"/>
  <c r="J7"/>
  <c r="K7"/>
  <c r="L7"/>
  <c r="J8"/>
  <c r="K8"/>
  <c r="L8"/>
  <c r="J9"/>
  <c r="K9"/>
  <c r="L9"/>
  <c r="J10"/>
  <c r="K10"/>
  <c r="L10"/>
  <c r="J11"/>
  <c r="K11"/>
  <c r="L11"/>
  <c r="J12"/>
  <c r="K12"/>
  <c r="L12"/>
  <c r="J13"/>
  <c r="K13"/>
  <c r="L13"/>
  <c r="J14"/>
  <c r="K14"/>
  <c r="L14"/>
  <c r="J15"/>
  <c r="K15"/>
  <c r="L15"/>
  <c r="J16"/>
  <c r="K16"/>
  <c r="L16"/>
  <c r="J17"/>
  <c r="K17"/>
  <c r="L17"/>
  <c r="J18"/>
  <c r="K18"/>
  <c r="L18"/>
  <c r="J19"/>
  <c r="K19"/>
  <c r="L19"/>
  <c r="J20"/>
  <c r="K20"/>
  <c r="L20"/>
  <c r="J21"/>
  <c r="K21"/>
  <c r="L21"/>
  <c r="J22"/>
  <c r="K22"/>
  <c r="L22"/>
  <c r="J23"/>
  <c r="K23"/>
  <c r="L23"/>
  <c r="J24"/>
  <c r="K24"/>
  <c r="L24"/>
  <c r="J25"/>
  <c r="K25"/>
  <c r="L25"/>
  <c r="J26"/>
  <c r="K26"/>
  <c r="L26"/>
  <c r="J27"/>
  <c r="K27"/>
  <c r="L27"/>
  <c r="J28"/>
  <c r="K28"/>
  <c r="L28"/>
  <c r="J29"/>
  <c r="K29"/>
  <c r="L29"/>
  <c r="J30"/>
  <c r="K30"/>
  <c r="L30"/>
  <c r="J31"/>
  <c r="K31"/>
  <c r="L31"/>
  <c r="J32"/>
  <c r="K32"/>
  <c r="L32"/>
  <c r="J33"/>
  <c r="K33"/>
  <c r="L33"/>
  <c r="J34"/>
  <c r="K34"/>
  <c r="L34"/>
  <c r="J35"/>
  <c r="K35"/>
  <c r="L35"/>
  <c r="J36"/>
  <c r="K36"/>
  <c r="L36"/>
  <c r="J37"/>
  <c r="K37"/>
  <c r="L37"/>
  <c r="J38"/>
  <c r="K38"/>
  <c r="L38"/>
  <c r="J39"/>
  <c r="K39"/>
  <c r="L39"/>
  <c r="J40"/>
  <c r="K40"/>
  <c r="L40"/>
  <c r="J41"/>
  <c r="K41"/>
  <c r="L41"/>
  <c r="J42"/>
  <c r="K42"/>
  <c r="L42"/>
  <c r="J43"/>
  <c r="K43"/>
  <c r="L43"/>
  <c r="J44"/>
  <c r="K44"/>
  <c r="L44"/>
  <c r="J45"/>
  <c r="K45"/>
  <c r="L45"/>
  <c r="J46"/>
  <c r="K46"/>
  <c r="L46"/>
  <c r="J47"/>
  <c r="K47"/>
  <c r="L47"/>
  <c r="J48"/>
  <c r="K48"/>
  <c r="L48"/>
  <c r="J49"/>
  <c r="K49"/>
  <c r="L49"/>
  <c r="J50"/>
  <c r="K50"/>
  <c r="L50"/>
  <c r="J51"/>
  <c r="K51"/>
  <c r="L51"/>
  <c r="L2"/>
  <c r="K2"/>
  <c r="J2"/>
  <c r="J3" i="4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2"/>
  <c r="B4"/>
  <c r="B5" s="1"/>
  <c r="B6" s="1"/>
  <c r="B7" s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B50" s="1"/>
  <c r="B51" s="1"/>
  <c r="B3"/>
  <c r="I16" i="1"/>
  <c r="I52"/>
  <c r="A62"/>
  <c r="I62" s="1"/>
  <c r="A61"/>
  <c r="I61" s="1"/>
  <c r="A60"/>
  <c r="I60" s="1"/>
  <c r="A59"/>
  <c r="I59" s="1"/>
  <c r="A58"/>
  <c r="I58" s="1"/>
  <c r="A57"/>
  <c r="I57" s="1"/>
  <c r="A56"/>
  <c r="I56" s="1"/>
  <c r="A55"/>
  <c r="I55" s="1"/>
  <c r="A54"/>
  <c r="I54" s="1"/>
  <c r="A53"/>
  <c r="I53" s="1"/>
  <c r="A52"/>
  <c r="A51"/>
  <c r="I51" s="1"/>
  <c r="A50"/>
  <c r="I50" s="1"/>
  <c r="A49"/>
  <c r="I49" s="1"/>
  <c r="A48"/>
  <c r="I48" s="1"/>
  <c r="A47"/>
  <c r="I47" s="1"/>
  <c r="A46"/>
  <c r="I46" s="1"/>
  <c r="A45"/>
  <c r="I45" s="1"/>
  <c r="A44"/>
  <c r="I44" s="1"/>
  <c r="A43"/>
  <c r="I43" s="1"/>
  <c r="A42"/>
  <c r="I42" s="1"/>
  <c r="A41"/>
  <c r="I41" s="1"/>
  <c r="A40"/>
  <c r="I40" s="1"/>
  <c r="A39"/>
  <c r="I39" s="1"/>
  <c r="A38"/>
  <c r="I38" s="1"/>
  <c r="A37"/>
  <c r="I37" s="1"/>
  <c r="A36"/>
  <c r="I36" s="1"/>
  <c r="A35"/>
  <c r="I35" s="1"/>
  <c r="A34"/>
  <c r="I34" s="1"/>
  <c r="A33"/>
  <c r="I33" s="1"/>
  <c r="A32"/>
  <c r="I32" s="1"/>
  <c r="A31"/>
  <c r="I31" s="1"/>
  <c r="A30"/>
  <c r="I30" s="1"/>
  <c r="A29"/>
  <c r="I29" s="1"/>
  <c r="A28"/>
  <c r="I28" s="1"/>
  <c r="A27"/>
  <c r="I27" s="1"/>
  <c r="A15"/>
  <c r="I15" s="1"/>
  <c r="A26"/>
  <c r="I26" s="1"/>
  <c r="A25"/>
  <c r="I25" s="1"/>
  <c r="A24"/>
  <c r="I24" s="1"/>
  <c r="A23"/>
  <c r="I23" s="1"/>
  <c r="A22"/>
  <c r="I22" s="1"/>
  <c r="A21"/>
  <c r="I21" s="1"/>
  <c r="A20"/>
  <c r="I20" s="1"/>
  <c r="A19"/>
  <c r="I19" s="1"/>
  <c r="A18"/>
  <c r="I18" s="1"/>
  <c r="A17"/>
  <c r="I17" s="1"/>
  <c r="A16"/>
  <c r="A14"/>
  <c r="I14" s="1"/>
  <c r="A13"/>
  <c r="I13" s="1"/>
  <c r="A12"/>
  <c r="I12" s="1"/>
  <c r="A11"/>
  <c r="I11" s="1"/>
  <c r="A10"/>
  <c r="I10" s="1"/>
  <c r="A9"/>
  <c r="I9" s="1"/>
  <c r="A8"/>
  <c r="I8" s="1"/>
  <c r="A7"/>
  <c r="I7" s="1"/>
  <c r="A6"/>
  <c r="I6" s="1"/>
  <c r="A5"/>
  <c r="I5" s="1"/>
  <c r="A4"/>
  <c r="I4" s="1"/>
  <c r="A3"/>
  <c r="I3" s="1"/>
</calcChain>
</file>

<file path=xl/sharedStrings.xml><?xml version="1.0" encoding="utf-8"?>
<sst xmlns="http://schemas.openxmlformats.org/spreadsheetml/2006/main" count="316" uniqueCount="73">
  <si>
    <t>DADOS DE CUBAGEM DE ÁRVORES INDIVIDUAIS</t>
  </si>
  <si>
    <t>CD</t>
  </si>
  <si>
    <t>IDU</t>
  </si>
  <si>
    <t>dap</t>
  </si>
  <si>
    <t>hs</t>
  </si>
  <si>
    <t>hm</t>
  </si>
  <si>
    <t>h</t>
  </si>
  <si>
    <t>nsecao</t>
  </si>
  <si>
    <t>Vcom_sc</t>
  </si>
  <si>
    <t>SEL_REG</t>
  </si>
  <si>
    <t>SEL_REG2</t>
  </si>
  <si>
    <t>Rótulos de Linha</t>
  </si>
  <si>
    <t>50-60</t>
  </si>
  <si>
    <t>60-70</t>
  </si>
  <si>
    <t>70-80</t>
  </si>
  <si>
    <t>80-90</t>
  </si>
  <si>
    <t>90-100</t>
  </si>
  <si>
    <t>Total geral</t>
  </si>
  <si>
    <t>Contar de CD</t>
  </si>
  <si>
    <t>Sel+X</t>
  </si>
  <si>
    <t>x</t>
  </si>
  <si>
    <t>xi_gi</t>
  </si>
  <si>
    <t>yi_vi</t>
  </si>
  <si>
    <t>x1i_ln(di)</t>
  </si>
  <si>
    <t>x2i_ln(hm)</t>
  </si>
  <si>
    <t>yi_ln(vi)</t>
  </si>
  <si>
    <t>RESUMO DOS RESULTADOS</t>
  </si>
  <si>
    <t>Estatística de regressão</t>
  </si>
  <si>
    <t>R múltiplo</t>
  </si>
  <si>
    <t>R-Quadrado</t>
  </si>
  <si>
    <t>R-quadrado ajustado</t>
  </si>
  <si>
    <t>Erro padrão</t>
  </si>
  <si>
    <t>Observações</t>
  </si>
  <si>
    <t>ANOVA</t>
  </si>
  <si>
    <t>Regressão</t>
  </si>
  <si>
    <t>Resíduo</t>
  </si>
  <si>
    <t>Total</t>
  </si>
  <si>
    <t>Interseção</t>
  </si>
  <si>
    <t>gl</t>
  </si>
  <si>
    <t>SQ</t>
  </si>
  <si>
    <t>MQ</t>
  </si>
  <si>
    <t>F</t>
  </si>
  <si>
    <t>F de significação</t>
  </si>
  <si>
    <t>Coeficientes</t>
  </si>
  <si>
    <t>Stat t</t>
  </si>
  <si>
    <t>valor-P</t>
  </si>
  <si>
    <t>95% inferiores</t>
  </si>
  <si>
    <t>95% superiores</t>
  </si>
  <si>
    <t>Inferior 95.0%</t>
  </si>
  <si>
    <t>Superior 95.0%</t>
  </si>
  <si>
    <t>a0</t>
  </si>
  <si>
    <t>a1</t>
  </si>
  <si>
    <t>a2</t>
  </si>
  <si>
    <t>Yiest</t>
  </si>
  <si>
    <t>Yi-Yest</t>
  </si>
  <si>
    <t>SQE</t>
  </si>
  <si>
    <t>MQE</t>
  </si>
  <si>
    <t>vimedio</t>
  </si>
  <si>
    <t>Syx</t>
  </si>
  <si>
    <t>Syx%</t>
  </si>
  <si>
    <t>Yi-Ymedio</t>
  </si>
  <si>
    <t>Yest-Ymedio</t>
  </si>
  <si>
    <t>SQReg</t>
  </si>
  <si>
    <t>SQTot</t>
  </si>
  <si>
    <t>R2</t>
  </si>
  <si>
    <t>Vest</t>
  </si>
  <si>
    <t>DA%</t>
  </si>
  <si>
    <t>desvpad</t>
  </si>
  <si>
    <t>Vmedio</t>
  </si>
  <si>
    <t>CV%</t>
  </si>
  <si>
    <t>2*cv/raiz(n)</t>
  </si>
  <si>
    <t>Condição do teste</t>
  </si>
  <si>
    <t>DA&lt;=2*cv/raiz(n)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</si>
</sst>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rgb="FFFF0000"/>
      <name val="Times New Roman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 applyBorder="1" applyAlignment="1"/>
    <xf numFmtId="0" fontId="0" fillId="0" borderId="3" xfId="0" applyFill="1" applyBorder="1" applyAlignment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Continuous"/>
    </xf>
    <xf numFmtId="0" fontId="4" fillId="0" borderId="0" xfId="0" applyFont="1" applyFill="1" applyBorder="1" applyAlignme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6330.597369675925" createdVersion="3" refreshedVersion="3" minRefreshableVersion="3" recordCount="60">
  <cacheSource type="worksheet">
    <worksheetSource ref="A2:H62" sheet="Dados_Volume"/>
  </cacheSource>
  <cacheFields count="8">
    <cacheField name="CD" numFmtId="0">
      <sharedItems count="5">
        <s v="50-60"/>
        <s v="60-70"/>
        <s v="70-80"/>
        <s v="80-90"/>
        <s v="90-100"/>
      </sharedItems>
    </cacheField>
    <cacheField name="IDU" numFmtId="0">
      <sharedItems containsSemiMixedTypes="0" containsString="0" containsNumber="1" containsInteger="1" minValue="1" maxValue="60"/>
    </cacheField>
    <cacheField name="dap" numFmtId="0">
      <sharedItems containsSemiMixedTypes="0" containsString="0" containsNumber="1" minValue="50.2" maxValue="97.1"/>
    </cacheField>
    <cacheField name="hs" numFmtId="0">
      <sharedItems containsSemiMixedTypes="0" containsString="0" containsNumber="1" minValue="0.27" maxValue="1.3"/>
    </cacheField>
    <cacheField name="hm" numFmtId="0">
      <sharedItems containsSemiMixedTypes="0" containsString="0" containsNumber="1" minValue="8.4" maxValue="28.45"/>
    </cacheField>
    <cacheField name="h" numFmtId="0">
      <sharedItems containsSemiMixedTypes="0" containsString="0" containsNumber="1" minValue="21.6" maxValue="49"/>
    </cacheField>
    <cacheField name="nsecao" numFmtId="0">
      <sharedItems containsSemiMixedTypes="0" containsString="0" containsNumber="1" containsInteger="1" minValue="3" maxValue="10"/>
    </cacheField>
    <cacheField name="Vcom_sc" numFmtId="0">
      <sharedItems containsSemiMixedTypes="0" containsString="0" containsNumber="1" minValue="2.0470000000000002" maxValue="12.029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0">
  <r>
    <x v="0"/>
    <n v="1"/>
    <n v="57.2"/>
    <n v="0.57999999999999996"/>
    <n v="19.3"/>
    <n v="38.9"/>
    <n v="7"/>
    <n v="3.7480000000000002"/>
  </r>
  <r>
    <x v="0"/>
    <n v="2"/>
    <n v="58.7"/>
    <n v="0.4"/>
    <n v="20.7"/>
    <n v="34.200000000000003"/>
    <n v="7"/>
    <n v="3.4769999999999999"/>
  </r>
  <r>
    <x v="0"/>
    <n v="3"/>
    <n v="57.7"/>
    <n v="0.5"/>
    <n v="20.100000000000001"/>
    <n v="33.200000000000003"/>
    <n v="7"/>
    <n v="3.55"/>
  </r>
  <r>
    <x v="0"/>
    <n v="4"/>
    <n v="50.7"/>
    <n v="0.38"/>
    <n v="15.48"/>
    <n v="26.6"/>
    <n v="6"/>
    <n v="2.0470000000000002"/>
  </r>
  <r>
    <x v="0"/>
    <n v="5"/>
    <n v="50.2"/>
    <n v="0.43"/>
    <n v="18.38"/>
    <n v="33"/>
    <n v="7"/>
    <n v="2.2730000000000001"/>
  </r>
  <r>
    <x v="0"/>
    <n v="6"/>
    <n v="55.3"/>
    <n v="0.38"/>
    <n v="10"/>
    <n v="21.6"/>
    <n v="4"/>
    <n v="2.0489999999999999"/>
  </r>
  <r>
    <x v="0"/>
    <n v="7"/>
    <n v="56.1"/>
    <n v="0.63"/>
    <n v="16.260000000000002"/>
    <n v="28.7"/>
    <n v="6"/>
    <n v="3.0859999999999999"/>
  </r>
  <r>
    <x v="0"/>
    <n v="8"/>
    <n v="59"/>
    <n v="0.53"/>
    <n v="13.6"/>
    <n v="29"/>
    <n v="5"/>
    <n v="2.6850000000000001"/>
  </r>
  <r>
    <x v="0"/>
    <n v="9"/>
    <n v="57.5"/>
    <n v="0.68"/>
    <n v="15.3"/>
    <n v="29"/>
    <n v="6"/>
    <n v="3.3279999999999998"/>
  </r>
  <r>
    <x v="0"/>
    <n v="10"/>
    <n v="59.9"/>
    <n v="0.77"/>
    <n v="19"/>
    <n v="37"/>
    <n v="7"/>
    <n v="3.8980000000000001"/>
  </r>
  <r>
    <x v="0"/>
    <n v="11"/>
    <n v="59.6"/>
    <n v="0.83"/>
    <n v="28.45"/>
    <n v="44"/>
    <n v="9"/>
    <n v="5.0519999999999996"/>
  </r>
  <r>
    <x v="0"/>
    <n v="12"/>
    <n v="58"/>
    <n v="1.03"/>
    <n v="10.199999999999999"/>
    <n v="25.5"/>
    <n v="4"/>
    <n v="2.173"/>
  </r>
  <r>
    <x v="0"/>
    <n v="24"/>
    <n v="60"/>
    <n v="0.81"/>
    <n v="15.3"/>
    <n v="35"/>
    <n v="6"/>
    <n v="3.4550000000000001"/>
  </r>
  <r>
    <x v="1"/>
    <n v="13"/>
    <n v="67.5"/>
    <n v="0.5"/>
    <n v="14.61"/>
    <n v="27"/>
    <n v="6"/>
    <n v="4.5510000000000002"/>
  </r>
  <r>
    <x v="1"/>
    <n v="14"/>
    <n v="63.5"/>
    <n v="0.6"/>
    <n v="20.100000000000001"/>
    <n v="35"/>
    <n v="7"/>
    <n v="3.9039999999999999"/>
  </r>
  <r>
    <x v="1"/>
    <n v="15"/>
    <n v="60.9"/>
    <n v="0.5"/>
    <n v="15.3"/>
    <n v="31.2"/>
    <n v="6"/>
    <n v="3.06"/>
  </r>
  <r>
    <x v="1"/>
    <n v="16"/>
    <n v="62.3"/>
    <n v="0.56999999999999995"/>
    <n v="17.100000000000001"/>
    <n v="36.6"/>
    <n v="6"/>
    <n v="3.5750000000000002"/>
  </r>
  <r>
    <x v="1"/>
    <n v="17"/>
    <n v="68.099999999999994"/>
    <n v="0.52"/>
    <n v="15.9"/>
    <n v="34.6"/>
    <n v="6"/>
    <n v="4.492"/>
  </r>
  <r>
    <x v="1"/>
    <n v="18"/>
    <n v="61.7"/>
    <n v="0.35"/>
    <n v="16.7"/>
    <n v="27.5"/>
    <n v="6"/>
    <n v="4.0259999999999998"/>
  </r>
  <r>
    <x v="1"/>
    <n v="19"/>
    <n v="69.5"/>
    <n v="0.88"/>
    <n v="16.2"/>
    <n v="27.1"/>
    <n v="6"/>
    <n v="3.9340000000000002"/>
  </r>
  <r>
    <x v="1"/>
    <n v="20"/>
    <n v="61.6"/>
    <n v="0.75"/>
    <n v="16.399999999999999"/>
    <n v="34"/>
    <n v="6"/>
    <n v="3.9340000000000002"/>
  </r>
  <r>
    <x v="1"/>
    <n v="21"/>
    <n v="68.8"/>
    <n v="0.73"/>
    <n v="13.8"/>
    <n v="26"/>
    <n v="5"/>
    <n v="4.5339999999999998"/>
  </r>
  <r>
    <x v="1"/>
    <n v="22"/>
    <n v="62.6"/>
    <n v="0.74"/>
    <n v="14.2"/>
    <n v="26"/>
    <n v="5"/>
    <n v="3.6419999999999999"/>
  </r>
  <r>
    <x v="1"/>
    <n v="23"/>
    <n v="61"/>
    <n v="0.61"/>
    <n v="17.3"/>
    <n v="31"/>
    <n v="6"/>
    <n v="3.15"/>
  </r>
  <r>
    <x v="2"/>
    <n v="25"/>
    <n v="78.599999999999994"/>
    <n v="0.51"/>
    <n v="17.32"/>
    <n v="40"/>
    <n v="6"/>
    <n v="6.4989999999999997"/>
  </r>
  <r>
    <x v="2"/>
    <n v="26"/>
    <n v="70.2"/>
    <n v="0.61"/>
    <n v="23.57"/>
    <n v="38.200000000000003"/>
    <n v="8"/>
    <n v="5.1529999999999996"/>
  </r>
  <r>
    <x v="2"/>
    <n v="27"/>
    <n v="74.2"/>
    <n v="0.3"/>
    <n v="17.399999999999999"/>
    <n v="35.299999999999997"/>
    <n v="7"/>
    <n v="5.5839999999999996"/>
  </r>
  <r>
    <x v="2"/>
    <n v="28"/>
    <n v="72.900000000000006"/>
    <n v="0.36"/>
    <n v="19.7"/>
    <n v="33.4"/>
    <n v="7"/>
    <n v="4.4880000000000004"/>
  </r>
  <r>
    <x v="2"/>
    <n v="29"/>
    <n v="73.900000000000006"/>
    <n v="0.38"/>
    <n v="17.5"/>
    <n v="33.1"/>
    <n v="7"/>
    <n v="5.3239999999999998"/>
  </r>
  <r>
    <x v="2"/>
    <n v="30"/>
    <n v="77.7"/>
    <n v="0.27"/>
    <n v="17.899999999999999"/>
    <n v="31"/>
    <n v="6"/>
    <n v="5.1159999999999997"/>
  </r>
  <r>
    <x v="2"/>
    <n v="31"/>
    <n v="70.5"/>
    <n v="0.81"/>
    <n v="12.8"/>
    <n v="27.7"/>
    <n v="5"/>
    <n v="4.1660000000000004"/>
  </r>
  <r>
    <x v="2"/>
    <n v="32"/>
    <n v="72.400000000000006"/>
    <n v="0.57999999999999996"/>
    <n v="8.6"/>
    <n v="25.5"/>
    <n v="3"/>
    <n v="3.234"/>
  </r>
  <r>
    <x v="2"/>
    <n v="33"/>
    <n v="72.5"/>
    <n v="1.03"/>
    <n v="17.399999999999999"/>
    <n v="30.2"/>
    <n v="7"/>
    <n v="6.3380000000000001"/>
  </r>
  <r>
    <x v="2"/>
    <n v="34"/>
    <n v="79"/>
    <n v="0.67"/>
    <n v="11.1"/>
    <n v="38"/>
    <n v="4"/>
    <n v="4.4039999999999999"/>
  </r>
  <r>
    <x v="2"/>
    <n v="35"/>
    <n v="71"/>
    <n v="0.7"/>
    <n v="18.7"/>
    <n v="37"/>
    <n v="7"/>
    <n v="5.6680000000000001"/>
  </r>
  <r>
    <x v="2"/>
    <n v="36"/>
    <n v="72.900000000000006"/>
    <n v="0.8"/>
    <n v="16.05"/>
    <n v="32.9"/>
    <n v="6"/>
    <n v="5.0990000000000002"/>
  </r>
  <r>
    <x v="3"/>
    <n v="37"/>
    <n v="81.8"/>
    <n v="0.88"/>
    <n v="17.2"/>
    <n v="30.2"/>
    <n v="6"/>
    <n v="6.4320000000000004"/>
  </r>
  <r>
    <x v="3"/>
    <n v="38"/>
    <n v="84.3"/>
    <n v="0.73"/>
    <n v="21.35"/>
    <n v="39.5"/>
    <n v="8"/>
    <n v="9.0519999999999996"/>
  </r>
  <r>
    <x v="3"/>
    <n v="39"/>
    <n v="88"/>
    <n v="0.7"/>
    <n v="23.2"/>
    <n v="44.4"/>
    <n v="8"/>
    <n v="10.137"/>
  </r>
  <r>
    <x v="3"/>
    <n v="40"/>
    <n v="80.7"/>
    <n v="0.42"/>
    <n v="16.7"/>
    <n v="37.5"/>
    <n v="6"/>
    <n v="6.226"/>
  </r>
  <r>
    <x v="3"/>
    <n v="41"/>
    <n v="83"/>
    <n v="0.44"/>
    <n v="21.9"/>
    <n v="35.200000000000003"/>
    <n v="8"/>
    <n v="8"/>
  </r>
  <r>
    <x v="3"/>
    <n v="42"/>
    <n v="80.8"/>
    <n v="0.55000000000000004"/>
    <n v="19.850000000000001"/>
    <n v="32.1"/>
    <n v="7"/>
    <n v="6.3220000000000001"/>
  </r>
  <r>
    <x v="3"/>
    <n v="43"/>
    <n v="85.3"/>
    <n v="0.47"/>
    <n v="17.8"/>
    <n v="32.700000000000003"/>
    <n v="6"/>
    <n v="7.2430000000000003"/>
  </r>
  <r>
    <x v="3"/>
    <n v="44"/>
    <n v="86"/>
    <n v="0.46"/>
    <n v="18.2"/>
    <n v="30"/>
    <n v="7"/>
    <n v="5.6849999999999996"/>
  </r>
  <r>
    <x v="3"/>
    <n v="45"/>
    <n v="89.4"/>
    <n v="0.89"/>
    <n v="18.95"/>
    <n v="35.9"/>
    <n v="7"/>
    <n v="8.0719999999999992"/>
  </r>
  <r>
    <x v="3"/>
    <n v="46"/>
    <n v="80.7"/>
    <n v="0.86"/>
    <n v="15.3"/>
    <n v="36"/>
    <n v="6"/>
    <n v="6.6120000000000001"/>
  </r>
  <r>
    <x v="3"/>
    <n v="47"/>
    <n v="83"/>
    <n v="0.63"/>
    <n v="8.4"/>
    <n v="38"/>
    <n v="3"/>
    <n v="3.798"/>
  </r>
  <r>
    <x v="3"/>
    <n v="48"/>
    <n v="87.8"/>
    <n v="1.1000000000000001"/>
    <n v="13.9"/>
    <n v="38.6"/>
    <n v="6"/>
    <n v="5.9880000000000004"/>
  </r>
  <r>
    <x v="4"/>
    <n v="49"/>
    <n v="93.4"/>
    <n v="0.67"/>
    <n v="17.649999999999999"/>
    <n v="38.799999999999997"/>
    <n v="7"/>
    <n v="8.6419999999999995"/>
  </r>
  <r>
    <x v="4"/>
    <n v="50"/>
    <n v="91.8"/>
    <n v="0.67"/>
    <n v="17.2"/>
    <n v="40.200000000000003"/>
    <n v="6"/>
    <n v="9.84"/>
  </r>
  <r>
    <x v="4"/>
    <n v="51"/>
    <n v="91.8"/>
    <n v="0.56999999999999995"/>
    <n v="27.6"/>
    <n v="47.4"/>
    <n v="10"/>
    <n v="12.029"/>
  </r>
  <r>
    <x v="4"/>
    <n v="52"/>
    <n v="92"/>
    <n v="1.24"/>
    <n v="16.100000000000001"/>
    <n v="33"/>
    <n v="6"/>
    <n v="7.5519999999999996"/>
  </r>
  <r>
    <x v="4"/>
    <n v="53"/>
    <n v="90.4"/>
    <n v="0.75"/>
    <n v="19.600000000000001"/>
    <n v="37.799999999999997"/>
    <n v="7"/>
    <n v="9.07"/>
  </r>
  <r>
    <x v="4"/>
    <n v="54"/>
    <n v="90.04"/>
    <n v="0.9"/>
    <n v="17.600000000000001"/>
    <n v="42"/>
    <n v="7"/>
    <n v="9.0879999999999992"/>
  </r>
  <r>
    <x v="4"/>
    <n v="55"/>
    <n v="95"/>
    <n v="0.97"/>
    <n v="18.02"/>
    <n v="44.58"/>
    <n v="6"/>
    <n v="10.695"/>
  </r>
  <r>
    <x v="4"/>
    <n v="56"/>
    <n v="91"/>
    <n v="0.97"/>
    <n v="22.3"/>
    <n v="49"/>
    <n v="8"/>
    <n v="10.308999999999999"/>
  </r>
  <r>
    <x v="4"/>
    <n v="57"/>
    <n v="97"/>
    <n v="1.3"/>
    <n v="15.2"/>
    <n v="47"/>
    <n v="6"/>
    <n v="9.7550000000000008"/>
  </r>
  <r>
    <x v="4"/>
    <n v="58"/>
    <n v="91"/>
    <n v="1.29"/>
    <n v="12.9"/>
    <n v="40"/>
    <n v="5"/>
    <n v="7.1769999999999996"/>
  </r>
  <r>
    <x v="4"/>
    <n v="59"/>
    <n v="97.1"/>
    <n v="0.93"/>
    <n v="15.9"/>
    <n v="35.700000000000003"/>
    <n v="6"/>
    <n v="8.0779999999999994"/>
  </r>
  <r>
    <x v="4"/>
    <n v="60"/>
    <n v="91.2"/>
    <n v="1"/>
    <n v="14.55"/>
    <n v="30.3"/>
    <n v="6"/>
    <n v="8.351000000000000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3" applyNumberFormats="0" applyBorderFormats="0" applyFontFormats="0" applyPatternFormats="0" applyAlignmentFormats="0" applyWidthHeightFormats="1" dataCaption="Valores" updatedVersion="3" minRefreshableVersion="3" showCalcMbrs="0" useAutoFormatting="1" itemPrintTitles="1" createdVersion="3" indent="0" outline="1" outlineData="1" multipleFieldFilters="0">
  <location ref="A3:B9" firstHeaderRow="1" firstDataRow="1" firstDataCol="1"/>
  <pivotFields count="8">
    <pivotField axis="axisRow" dataField="1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ntar de CD" fld="0" subtotal="count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9"/>
  <sheetViews>
    <sheetView workbookViewId="0">
      <selection activeCell="A3" sqref="A3"/>
    </sheetView>
  </sheetViews>
  <sheetFormatPr defaultRowHeight="14.25"/>
  <cols>
    <col min="1" max="1" width="18" bestFit="1" customWidth="1"/>
    <col min="2" max="2" width="13" bestFit="1" customWidth="1"/>
  </cols>
  <sheetData>
    <row r="3" spans="1:2">
      <c r="A3" s="6" t="s">
        <v>11</v>
      </c>
      <c r="B3" t="s">
        <v>18</v>
      </c>
    </row>
    <row r="4" spans="1:2">
      <c r="A4" s="7" t="s">
        <v>12</v>
      </c>
      <c r="B4" s="8">
        <v>13</v>
      </c>
    </row>
    <row r="5" spans="1:2">
      <c r="A5" s="7" t="s">
        <v>13</v>
      </c>
      <c r="B5" s="8">
        <v>11</v>
      </c>
    </row>
    <row r="6" spans="1:2">
      <c r="A6" s="7" t="s">
        <v>14</v>
      </c>
      <c r="B6" s="8">
        <v>12</v>
      </c>
    </row>
    <row r="7" spans="1:2">
      <c r="A7" s="7" t="s">
        <v>15</v>
      </c>
      <c r="B7" s="8">
        <v>12</v>
      </c>
    </row>
    <row r="8" spans="1:2">
      <c r="A8" s="7" t="s">
        <v>16</v>
      </c>
      <c r="B8" s="8">
        <v>12</v>
      </c>
    </row>
    <row r="9" spans="1:2">
      <c r="A9" s="7" t="s">
        <v>17</v>
      </c>
      <c r="B9" s="8">
        <v>60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2"/>
  <sheetViews>
    <sheetView workbookViewId="0">
      <selection activeCell="G2" sqref="G2"/>
    </sheetView>
  </sheetViews>
  <sheetFormatPr defaultRowHeight="14.25"/>
  <cols>
    <col min="9" max="9" width="9" style="3"/>
    <col min="11" max="11" width="9" style="3"/>
  </cols>
  <sheetData>
    <row r="1" spans="1:11">
      <c r="A1" s="1"/>
      <c r="B1" s="17" t="s">
        <v>0</v>
      </c>
      <c r="C1" s="17"/>
      <c r="D1" s="17"/>
      <c r="E1" s="17"/>
      <c r="F1" s="17"/>
      <c r="G1" s="17"/>
      <c r="H1" s="17"/>
    </row>
    <row r="2" spans="1:11" ht="15">
      <c r="A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5" t="s">
        <v>9</v>
      </c>
      <c r="J2" s="5" t="s">
        <v>10</v>
      </c>
      <c r="K2" s="5" t="s">
        <v>19</v>
      </c>
    </row>
    <row r="3" spans="1:11">
      <c r="A3" t="str">
        <f t="shared" ref="A3:A34" si="0">IF(AND(C3&gt;50,C3&lt;=60),"50-60",IF(AND(C3&gt;60,C3&lt;=70),"60-70",IF(AND(C3&gt;70,C3&lt;=80),"70-80",IF(AND(C3&gt;80,C3&lt;=90),"80-90",IF(AND(C3&gt;90,C3&lt;=100),"90-100",0)))))</f>
        <v>50-60</v>
      </c>
      <c r="B3" s="3">
        <v>1</v>
      </c>
      <c r="C3" s="3">
        <v>57.2</v>
      </c>
      <c r="D3" s="3">
        <v>0.57999999999999996</v>
      </c>
      <c r="E3" s="3">
        <v>19.3</v>
      </c>
      <c r="F3" s="3">
        <v>38.9</v>
      </c>
      <c r="G3" s="3">
        <v>7</v>
      </c>
      <c r="H3" s="3">
        <v>3.7480000000000002</v>
      </c>
      <c r="I3" s="3">
        <f>IF(LEFT(A3,2)="50",1,IF(LEFT(A3,2)="60",2,IF(LEFT(A3,2)="70",3,IF(LEFT(A3,2)="80",4,IF(LEFT(A3,2)="90",5,0)))))</f>
        <v>1</v>
      </c>
      <c r="J3" s="3">
        <v>1</v>
      </c>
    </row>
    <row r="4" spans="1:11">
      <c r="A4" t="str">
        <f t="shared" si="0"/>
        <v>50-60</v>
      </c>
      <c r="B4" s="3">
        <v>2</v>
      </c>
      <c r="C4" s="3">
        <v>58.7</v>
      </c>
      <c r="D4" s="3">
        <v>0.4</v>
      </c>
      <c r="E4" s="3">
        <v>20.7</v>
      </c>
      <c r="F4" s="3">
        <v>34.200000000000003</v>
      </c>
      <c r="G4" s="3">
        <v>7</v>
      </c>
      <c r="H4" s="3">
        <v>3.4769999999999999</v>
      </c>
      <c r="I4" s="3">
        <f t="shared" ref="I4:I62" si="1">IF(LEFT(A4,2)="50",1,IF(LEFT(A4,2)="60",2,IF(LEFT(A4,2)="70",3,IF(LEFT(A4,2)="80",4,IF(LEFT(A4,2)="90",5,0)))))</f>
        <v>1</v>
      </c>
      <c r="J4" s="3">
        <v>2</v>
      </c>
    </row>
    <row r="5" spans="1:11">
      <c r="A5" t="str">
        <f t="shared" si="0"/>
        <v>50-60</v>
      </c>
      <c r="B5" s="3">
        <v>3</v>
      </c>
      <c r="C5" s="3">
        <v>57.7</v>
      </c>
      <c r="D5" s="3">
        <v>0.5</v>
      </c>
      <c r="E5" s="3">
        <v>20.100000000000001</v>
      </c>
      <c r="F5" s="3">
        <v>33.200000000000003</v>
      </c>
      <c r="G5" s="3">
        <v>7</v>
      </c>
      <c r="H5" s="3">
        <v>3.55</v>
      </c>
      <c r="I5" s="3">
        <f t="shared" si="1"/>
        <v>1</v>
      </c>
      <c r="J5" s="3">
        <v>3</v>
      </c>
    </row>
    <row r="6" spans="1:11">
      <c r="A6" t="str">
        <f t="shared" si="0"/>
        <v>50-60</v>
      </c>
      <c r="B6" s="3">
        <v>4</v>
      </c>
      <c r="C6" s="3">
        <v>50.7</v>
      </c>
      <c r="D6" s="3">
        <v>0.38</v>
      </c>
      <c r="E6" s="3">
        <v>15.48</v>
      </c>
      <c r="F6" s="3">
        <v>26.6</v>
      </c>
      <c r="G6" s="3">
        <v>6</v>
      </c>
      <c r="H6" s="3">
        <v>2.0470000000000002</v>
      </c>
      <c r="I6" s="3">
        <f t="shared" si="1"/>
        <v>1</v>
      </c>
      <c r="J6" s="3">
        <v>4</v>
      </c>
    </row>
    <row r="7" spans="1:11">
      <c r="A7" t="str">
        <f t="shared" si="0"/>
        <v>50-60</v>
      </c>
      <c r="B7" s="3">
        <v>5</v>
      </c>
      <c r="C7" s="3">
        <v>50.2</v>
      </c>
      <c r="D7" s="3">
        <v>0.43</v>
      </c>
      <c r="E7" s="3">
        <v>18.38</v>
      </c>
      <c r="F7" s="3">
        <v>33</v>
      </c>
      <c r="G7" s="3">
        <v>7</v>
      </c>
      <c r="H7" s="3">
        <v>2.2730000000000001</v>
      </c>
      <c r="I7" s="3">
        <f t="shared" si="1"/>
        <v>1</v>
      </c>
      <c r="J7" s="9">
        <v>5</v>
      </c>
      <c r="K7" s="3" t="s">
        <v>20</v>
      </c>
    </row>
    <row r="8" spans="1:11">
      <c r="A8" t="str">
        <f t="shared" si="0"/>
        <v>50-60</v>
      </c>
      <c r="B8" s="3">
        <v>6</v>
      </c>
      <c r="C8" s="3">
        <v>55.3</v>
      </c>
      <c r="D8" s="3">
        <v>0.38</v>
      </c>
      <c r="E8" s="3">
        <v>10</v>
      </c>
      <c r="F8" s="3">
        <v>21.6</v>
      </c>
      <c r="G8" s="3">
        <v>4</v>
      </c>
      <c r="H8" s="3">
        <v>2.0489999999999999</v>
      </c>
      <c r="I8" s="3">
        <f t="shared" si="1"/>
        <v>1</v>
      </c>
      <c r="J8" s="3">
        <v>6</v>
      </c>
    </row>
    <row r="9" spans="1:11">
      <c r="A9" t="str">
        <f t="shared" si="0"/>
        <v>50-60</v>
      </c>
      <c r="B9" s="3">
        <v>7</v>
      </c>
      <c r="C9" s="3">
        <v>56.1</v>
      </c>
      <c r="D9" s="3">
        <v>0.63</v>
      </c>
      <c r="E9" s="3">
        <v>16.260000000000002</v>
      </c>
      <c r="F9" s="3">
        <v>28.7</v>
      </c>
      <c r="G9" s="3">
        <v>6</v>
      </c>
      <c r="H9" s="3">
        <v>3.0859999999999999</v>
      </c>
      <c r="I9" s="3">
        <f t="shared" si="1"/>
        <v>1</v>
      </c>
      <c r="J9" s="3">
        <v>7</v>
      </c>
    </row>
    <row r="10" spans="1:11">
      <c r="A10" t="str">
        <f t="shared" si="0"/>
        <v>50-60</v>
      </c>
      <c r="B10" s="3">
        <v>8</v>
      </c>
      <c r="C10" s="3">
        <v>59</v>
      </c>
      <c r="D10" s="3">
        <v>0.53</v>
      </c>
      <c r="E10" s="3">
        <v>13.6</v>
      </c>
      <c r="F10" s="3">
        <v>29</v>
      </c>
      <c r="G10" s="3">
        <v>5</v>
      </c>
      <c r="H10" s="3">
        <v>2.6850000000000001</v>
      </c>
      <c r="I10" s="3">
        <f t="shared" si="1"/>
        <v>1</v>
      </c>
      <c r="J10" s="9">
        <v>8</v>
      </c>
      <c r="K10" s="3" t="s">
        <v>20</v>
      </c>
    </row>
    <row r="11" spans="1:11">
      <c r="A11" t="str">
        <f t="shared" si="0"/>
        <v>50-60</v>
      </c>
      <c r="B11" s="3">
        <v>9</v>
      </c>
      <c r="C11" s="3">
        <v>57.5</v>
      </c>
      <c r="D11" s="3">
        <v>0.68</v>
      </c>
      <c r="E11" s="3">
        <v>15.3</v>
      </c>
      <c r="F11" s="3">
        <v>29</v>
      </c>
      <c r="G11" s="3">
        <v>6</v>
      </c>
      <c r="H11" s="3">
        <v>3.3279999999999998</v>
      </c>
      <c r="I11" s="3">
        <f t="shared" si="1"/>
        <v>1</v>
      </c>
      <c r="J11" s="3">
        <v>9</v>
      </c>
    </row>
    <row r="12" spans="1:11">
      <c r="A12" t="str">
        <f t="shared" si="0"/>
        <v>50-60</v>
      </c>
      <c r="B12" s="3">
        <v>10</v>
      </c>
      <c r="C12" s="3">
        <v>59.9</v>
      </c>
      <c r="D12" s="3">
        <v>0.77</v>
      </c>
      <c r="E12" s="3">
        <v>19</v>
      </c>
      <c r="F12" s="3">
        <v>37</v>
      </c>
      <c r="G12" s="3">
        <v>7</v>
      </c>
      <c r="H12" s="3">
        <v>3.8980000000000001</v>
      </c>
      <c r="I12" s="3">
        <f t="shared" si="1"/>
        <v>1</v>
      </c>
      <c r="J12" s="3">
        <v>10</v>
      </c>
    </row>
    <row r="13" spans="1:11">
      <c r="A13" t="str">
        <f t="shared" si="0"/>
        <v>50-60</v>
      </c>
      <c r="B13" s="3">
        <v>11</v>
      </c>
      <c r="C13" s="3">
        <v>59.6</v>
      </c>
      <c r="D13" s="3">
        <v>0.83</v>
      </c>
      <c r="E13" s="3">
        <v>28.45</v>
      </c>
      <c r="F13" s="3">
        <v>44</v>
      </c>
      <c r="G13" s="3">
        <v>9</v>
      </c>
      <c r="H13" s="3">
        <v>5.0519999999999996</v>
      </c>
      <c r="I13" s="3">
        <f t="shared" si="1"/>
        <v>1</v>
      </c>
      <c r="J13" s="3">
        <v>11</v>
      </c>
    </row>
    <row r="14" spans="1:11">
      <c r="A14" t="str">
        <f t="shared" si="0"/>
        <v>50-60</v>
      </c>
      <c r="B14" s="3">
        <v>12</v>
      </c>
      <c r="C14" s="3">
        <v>58</v>
      </c>
      <c r="D14" s="3">
        <v>1.03</v>
      </c>
      <c r="E14" s="3">
        <v>10.199999999999999</v>
      </c>
      <c r="F14" s="3">
        <v>25.5</v>
      </c>
      <c r="G14" s="3">
        <v>4</v>
      </c>
      <c r="H14" s="3">
        <v>2.173</v>
      </c>
      <c r="I14" s="3">
        <f t="shared" si="1"/>
        <v>1</v>
      </c>
      <c r="J14" s="3">
        <v>12</v>
      </c>
    </row>
    <row r="15" spans="1:11">
      <c r="A15" t="str">
        <f t="shared" si="0"/>
        <v>50-60</v>
      </c>
      <c r="B15" s="3">
        <v>24</v>
      </c>
      <c r="C15" s="3">
        <v>60</v>
      </c>
      <c r="D15" s="3">
        <v>0.81</v>
      </c>
      <c r="E15" s="3">
        <v>15.3</v>
      </c>
      <c r="F15" s="3">
        <v>35</v>
      </c>
      <c r="G15" s="3">
        <v>6</v>
      </c>
      <c r="H15" s="3">
        <v>3.4550000000000001</v>
      </c>
      <c r="I15" s="3">
        <f t="shared" si="1"/>
        <v>1</v>
      </c>
      <c r="J15" s="3">
        <v>13</v>
      </c>
    </row>
    <row r="16" spans="1:11">
      <c r="A16" t="str">
        <f t="shared" si="0"/>
        <v>60-70</v>
      </c>
      <c r="B16" s="3">
        <v>13</v>
      </c>
      <c r="C16" s="3">
        <v>67.5</v>
      </c>
      <c r="D16" s="3">
        <v>0.5</v>
      </c>
      <c r="E16" s="3">
        <v>14.61</v>
      </c>
      <c r="F16" s="3">
        <v>27</v>
      </c>
      <c r="G16" s="3">
        <v>6</v>
      </c>
      <c r="H16" s="3">
        <v>4.5510000000000002</v>
      </c>
      <c r="I16" s="3">
        <f t="shared" si="1"/>
        <v>2</v>
      </c>
      <c r="J16" s="3">
        <v>1</v>
      </c>
    </row>
    <row r="17" spans="1:11">
      <c r="A17" t="str">
        <f t="shared" si="0"/>
        <v>60-70</v>
      </c>
      <c r="B17" s="3">
        <v>14</v>
      </c>
      <c r="C17" s="3">
        <v>63.5</v>
      </c>
      <c r="D17" s="3">
        <v>0.6</v>
      </c>
      <c r="E17" s="3">
        <v>20.100000000000001</v>
      </c>
      <c r="F17" s="3">
        <v>35</v>
      </c>
      <c r="G17" s="3">
        <v>7</v>
      </c>
      <c r="H17" s="3">
        <v>3.9039999999999999</v>
      </c>
      <c r="I17" s="3">
        <f t="shared" si="1"/>
        <v>2</v>
      </c>
      <c r="J17" s="3">
        <v>2</v>
      </c>
    </row>
    <row r="18" spans="1:11">
      <c r="A18" t="str">
        <f t="shared" si="0"/>
        <v>60-70</v>
      </c>
      <c r="B18" s="3">
        <v>15</v>
      </c>
      <c r="C18" s="3">
        <v>60.9</v>
      </c>
      <c r="D18" s="3">
        <v>0.5</v>
      </c>
      <c r="E18" s="3">
        <v>15.3</v>
      </c>
      <c r="F18" s="3">
        <v>31.2</v>
      </c>
      <c r="G18" s="3">
        <v>6</v>
      </c>
      <c r="H18" s="3">
        <v>3.06</v>
      </c>
      <c r="I18" s="3">
        <f t="shared" si="1"/>
        <v>2</v>
      </c>
      <c r="J18" s="9">
        <v>3</v>
      </c>
      <c r="K18" s="3" t="s">
        <v>20</v>
      </c>
    </row>
    <row r="19" spans="1:11">
      <c r="A19" t="str">
        <f t="shared" si="0"/>
        <v>60-70</v>
      </c>
      <c r="B19" s="3">
        <v>16</v>
      </c>
      <c r="C19" s="3">
        <v>62.3</v>
      </c>
      <c r="D19" s="3">
        <v>0.56999999999999995</v>
      </c>
      <c r="E19" s="3">
        <v>17.100000000000001</v>
      </c>
      <c r="F19" s="3">
        <v>36.6</v>
      </c>
      <c r="G19" s="3">
        <v>6</v>
      </c>
      <c r="H19" s="3">
        <v>3.5750000000000002</v>
      </c>
      <c r="I19" s="3">
        <f t="shared" si="1"/>
        <v>2</v>
      </c>
      <c r="J19" s="3">
        <v>4</v>
      </c>
    </row>
    <row r="20" spans="1:11">
      <c r="A20" t="str">
        <f t="shared" si="0"/>
        <v>60-70</v>
      </c>
      <c r="B20" s="3">
        <v>17</v>
      </c>
      <c r="C20" s="3">
        <v>68.099999999999994</v>
      </c>
      <c r="D20" s="3">
        <v>0.52</v>
      </c>
      <c r="E20" s="3">
        <v>15.9</v>
      </c>
      <c r="F20" s="3">
        <v>34.6</v>
      </c>
      <c r="G20" s="3">
        <v>6</v>
      </c>
      <c r="H20" s="3">
        <v>4.492</v>
      </c>
      <c r="I20" s="3">
        <f t="shared" si="1"/>
        <v>2</v>
      </c>
      <c r="J20" s="3">
        <v>5</v>
      </c>
    </row>
    <row r="21" spans="1:11">
      <c r="A21" t="str">
        <f t="shared" si="0"/>
        <v>60-70</v>
      </c>
      <c r="B21" s="3">
        <v>18</v>
      </c>
      <c r="C21" s="3">
        <v>61.7</v>
      </c>
      <c r="D21" s="3">
        <v>0.35</v>
      </c>
      <c r="E21" s="3">
        <v>16.7</v>
      </c>
      <c r="F21" s="3">
        <v>27.5</v>
      </c>
      <c r="G21" s="3">
        <v>6</v>
      </c>
      <c r="H21" s="3">
        <v>4.0259999999999998</v>
      </c>
      <c r="I21" s="3">
        <f t="shared" si="1"/>
        <v>2</v>
      </c>
      <c r="J21" s="3">
        <v>6</v>
      </c>
    </row>
    <row r="22" spans="1:11">
      <c r="A22" t="str">
        <f t="shared" si="0"/>
        <v>60-70</v>
      </c>
      <c r="B22" s="3">
        <v>19</v>
      </c>
      <c r="C22" s="3">
        <v>69.5</v>
      </c>
      <c r="D22" s="3">
        <v>0.88</v>
      </c>
      <c r="E22" s="3">
        <v>16.2</v>
      </c>
      <c r="F22" s="3">
        <v>27.1</v>
      </c>
      <c r="G22" s="3">
        <v>6</v>
      </c>
      <c r="H22" s="3">
        <v>3.9340000000000002</v>
      </c>
      <c r="I22" s="3">
        <f t="shared" si="1"/>
        <v>2</v>
      </c>
      <c r="J22" s="3">
        <v>7</v>
      </c>
    </row>
    <row r="23" spans="1:11">
      <c r="A23" t="str">
        <f t="shared" si="0"/>
        <v>60-70</v>
      </c>
      <c r="B23" s="3">
        <v>20</v>
      </c>
      <c r="C23" s="3">
        <v>61.6</v>
      </c>
      <c r="D23" s="3">
        <v>0.75</v>
      </c>
      <c r="E23" s="3">
        <v>16.399999999999999</v>
      </c>
      <c r="F23" s="3">
        <v>34</v>
      </c>
      <c r="G23" s="3">
        <v>6</v>
      </c>
      <c r="H23" s="3">
        <v>3.9340000000000002</v>
      </c>
      <c r="I23" s="3">
        <f t="shared" si="1"/>
        <v>2</v>
      </c>
      <c r="J23" s="3">
        <v>8</v>
      </c>
    </row>
    <row r="24" spans="1:11">
      <c r="A24" t="str">
        <f t="shared" si="0"/>
        <v>60-70</v>
      </c>
      <c r="B24" s="3">
        <v>21</v>
      </c>
      <c r="C24" s="3">
        <v>68.8</v>
      </c>
      <c r="D24" s="3">
        <v>0.73</v>
      </c>
      <c r="E24" s="3">
        <v>13.8</v>
      </c>
      <c r="F24" s="3">
        <v>26</v>
      </c>
      <c r="G24" s="3">
        <v>5</v>
      </c>
      <c r="H24" s="3">
        <v>4.5339999999999998</v>
      </c>
      <c r="I24" s="3">
        <f t="shared" si="1"/>
        <v>2</v>
      </c>
      <c r="J24" s="9">
        <v>9</v>
      </c>
      <c r="K24" s="3" t="s">
        <v>20</v>
      </c>
    </row>
    <row r="25" spans="1:11">
      <c r="A25" t="str">
        <f t="shared" si="0"/>
        <v>60-70</v>
      </c>
      <c r="B25" s="3">
        <v>22</v>
      </c>
      <c r="C25" s="3">
        <v>62.6</v>
      </c>
      <c r="D25" s="3">
        <v>0.74</v>
      </c>
      <c r="E25" s="3">
        <v>14.2</v>
      </c>
      <c r="F25" s="3">
        <v>26</v>
      </c>
      <c r="G25" s="3">
        <v>5</v>
      </c>
      <c r="H25" s="3">
        <v>3.6419999999999999</v>
      </c>
      <c r="I25" s="3">
        <f t="shared" si="1"/>
        <v>2</v>
      </c>
      <c r="J25" s="3">
        <v>10</v>
      </c>
    </row>
    <row r="26" spans="1:11">
      <c r="A26" t="str">
        <f t="shared" si="0"/>
        <v>60-70</v>
      </c>
      <c r="B26" s="3">
        <v>23</v>
      </c>
      <c r="C26" s="3">
        <v>61</v>
      </c>
      <c r="D26" s="3">
        <v>0.61</v>
      </c>
      <c r="E26" s="3">
        <v>17.3</v>
      </c>
      <c r="F26" s="3">
        <v>31</v>
      </c>
      <c r="G26" s="3">
        <v>6</v>
      </c>
      <c r="H26" s="3">
        <v>3.15</v>
      </c>
      <c r="I26" s="3">
        <f t="shared" si="1"/>
        <v>2</v>
      </c>
      <c r="J26" s="3">
        <v>11</v>
      </c>
    </row>
    <row r="27" spans="1:11">
      <c r="A27" t="str">
        <f t="shared" si="0"/>
        <v>70-80</v>
      </c>
      <c r="B27" s="3">
        <v>25</v>
      </c>
      <c r="C27" s="3">
        <v>78.599999999999994</v>
      </c>
      <c r="D27" s="3">
        <v>0.51</v>
      </c>
      <c r="E27" s="3">
        <v>17.32</v>
      </c>
      <c r="F27" s="3">
        <v>40</v>
      </c>
      <c r="G27" s="3">
        <v>6</v>
      </c>
      <c r="H27" s="3">
        <v>6.4989999999999997</v>
      </c>
      <c r="I27" s="3">
        <f t="shared" si="1"/>
        <v>3</v>
      </c>
      <c r="J27" s="3">
        <v>1</v>
      </c>
    </row>
    <row r="28" spans="1:11">
      <c r="A28" t="str">
        <f t="shared" si="0"/>
        <v>70-80</v>
      </c>
      <c r="B28" s="3">
        <v>26</v>
      </c>
      <c r="C28" s="3">
        <v>70.2</v>
      </c>
      <c r="D28" s="3">
        <v>0.61</v>
      </c>
      <c r="E28" s="3">
        <v>23.57</v>
      </c>
      <c r="F28" s="3">
        <v>38.200000000000003</v>
      </c>
      <c r="G28" s="3">
        <v>8</v>
      </c>
      <c r="H28" s="3">
        <v>5.1529999999999996</v>
      </c>
      <c r="I28" s="3">
        <f t="shared" si="1"/>
        <v>3</v>
      </c>
      <c r="J28" s="3">
        <v>2</v>
      </c>
    </row>
    <row r="29" spans="1:11">
      <c r="A29" t="str">
        <f t="shared" si="0"/>
        <v>70-80</v>
      </c>
      <c r="B29" s="3">
        <v>27</v>
      </c>
      <c r="C29" s="3">
        <v>74.2</v>
      </c>
      <c r="D29" s="3">
        <v>0.3</v>
      </c>
      <c r="E29" s="3">
        <v>17.399999999999999</v>
      </c>
      <c r="F29" s="3">
        <v>35.299999999999997</v>
      </c>
      <c r="G29" s="3">
        <v>7</v>
      </c>
      <c r="H29" s="3">
        <v>5.5839999999999996</v>
      </c>
      <c r="I29" s="3">
        <f t="shared" si="1"/>
        <v>3</v>
      </c>
      <c r="J29" s="3">
        <v>3</v>
      </c>
    </row>
    <row r="30" spans="1:11">
      <c r="A30" t="str">
        <f t="shared" si="0"/>
        <v>70-80</v>
      </c>
      <c r="B30" s="3">
        <v>28</v>
      </c>
      <c r="C30" s="3">
        <v>72.900000000000006</v>
      </c>
      <c r="D30" s="3">
        <v>0.36</v>
      </c>
      <c r="E30" s="3">
        <v>19.7</v>
      </c>
      <c r="F30" s="3">
        <v>33.4</v>
      </c>
      <c r="G30" s="3">
        <v>7</v>
      </c>
      <c r="H30" s="3">
        <v>4.4880000000000004</v>
      </c>
      <c r="I30" s="3">
        <f t="shared" si="1"/>
        <v>3</v>
      </c>
      <c r="J30" s="3">
        <v>4</v>
      </c>
    </row>
    <row r="31" spans="1:11" ht="15">
      <c r="A31" t="str">
        <f t="shared" si="0"/>
        <v>70-80</v>
      </c>
      <c r="B31" s="3">
        <v>29</v>
      </c>
      <c r="C31" s="3">
        <v>73.900000000000006</v>
      </c>
      <c r="D31" s="3">
        <v>0.38</v>
      </c>
      <c r="E31" s="3">
        <v>17.5</v>
      </c>
      <c r="F31" s="3">
        <v>33.1</v>
      </c>
      <c r="G31" s="3">
        <v>7</v>
      </c>
      <c r="H31" s="3">
        <v>5.3239999999999998</v>
      </c>
      <c r="I31" s="3">
        <f t="shared" si="1"/>
        <v>3</v>
      </c>
      <c r="J31" s="10">
        <v>5</v>
      </c>
      <c r="K31" s="3" t="s">
        <v>20</v>
      </c>
    </row>
    <row r="32" spans="1:11">
      <c r="A32" t="str">
        <f t="shared" si="0"/>
        <v>70-80</v>
      </c>
      <c r="B32" s="3">
        <v>30</v>
      </c>
      <c r="C32" s="3">
        <v>77.7</v>
      </c>
      <c r="D32" s="3">
        <v>0.27</v>
      </c>
      <c r="E32" s="3">
        <v>17.899999999999999</v>
      </c>
      <c r="F32" s="3">
        <v>31</v>
      </c>
      <c r="G32" s="3">
        <v>6</v>
      </c>
      <c r="H32" s="3">
        <v>5.1159999999999997</v>
      </c>
      <c r="I32" s="3">
        <f t="shared" si="1"/>
        <v>3</v>
      </c>
      <c r="J32" s="3">
        <v>6</v>
      </c>
    </row>
    <row r="33" spans="1:11" ht="15">
      <c r="A33" t="str">
        <f t="shared" si="0"/>
        <v>70-80</v>
      </c>
      <c r="B33" s="3">
        <v>31</v>
      </c>
      <c r="C33" s="3">
        <v>70.5</v>
      </c>
      <c r="D33" s="3">
        <v>0.81</v>
      </c>
      <c r="E33" s="3">
        <v>12.8</v>
      </c>
      <c r="F33" s="3">
        <v>27.7</v>
      </c>
      <c r="G33" s="3">
        <v>5</v>
      </c>
      <c r="H33" s="3">
        <v>4.1660000000000004</v>
      </c>
      <c r="I33" s="3">
        <f t="shared" si="1"/>
        <v>3</v>
      </c>
      <c r="J33" s="10">
        <v>7</v>
      </c>
      <c r="K33" s="3" t="s">
        <v>20</v>
      </c>
    </row>
    <row r="34" spans="1:11">
      <c r="A34" t="str">
        <f t="shared" si="0"/>
        <v>70-80</v>
      </c>
      <c r="B34" s="3">
        <v>32</v>
      </c>
      <c r="C34" s="3">
        <v>72.400000000000006</v>
      </c>
      <c r="D34" s="3">
        <v>0.57999999999999996</v>
      </c>
      <c r="E34" s="3">
        <v>8.6</v>
      </c>
      <c r="F34" s="3">
        <v>25.5</v>
      </c>
      <c r="G34" s="3">
        <v>3</v>
      </c>
      <c r="H34" s="3">
        <v>3.234</v>
      </c>
      <c r="I34" s="3">
        <f t="shared" si="1"/>
        <v>3</v>
      </c>
      <c r="J34" s="3">
        <v>8</v>
      </c>
    </row>
    <row r="35" spans="1:11">
      <c r="A35" t="str">
        <f t="shared" ref="A35:A62" si="2">IF(AND(C35&gt;50,C35&lt;=60),"50-60",IF(AND(C35&gt;60,C35&lt;=70),"60-70",IF(AND(C35&gt;70,C35&lt;=80),"70-80",IF(AND(C35&gt;80,C35&lt;=90),"80-90",IF(AND(C35&gt;90,C35&lt;=100),"90-100",0)))))</f>
        <v>70-80</v>
      </c>
      <c r="B35" s="3">
        <v>33</v>
      </c>
      <c r="C35" s="3">
        <v>72.5</v>
      </c>
      <c r="D35" s="3">
        <v>1.03</v>
      </c>
      <c r="E35" s="3">
        <v>17.399999999999999</v>
      </c>
      <c r="F35" s="3">
        <v>30.2</v>
      </c>
      <c r="G35" s="3">
        <v>7</v>
      </c>
      <c r="H35" s="3">
        <v>6.3380000000000001</v>
      </c>
      <c r="I35" s="3">
        <f t="shared" si="1"/>
        <v>3</v>
      </c>
      <c r="J35" s="3">
        <v>9</v>
      </c>
    </row>
    <row r="36" spans="1:11">
      <c r="A36" t="str">
        <f t="shared" si="2"/>
        <v>70-80</v>
      </c>
      <c r="B36" s="3">
        <v>34</v>
      </c>
      <c r="C36" s="3">
        <v>79</v>
      </c>
      <c r="D36" s="3">
        <v>0.67</v>
      </c>
      <c r="E36" s="3">
        <v>11.1</v>
      </c>
      <c r="F36" s="3">
        <v>38</v>
      </c>
      <c r="G36" s="3">
        <v>4</v>
      </c>
      <c r="H36" s="3">
        <v>4.4039999999999999</v>
      </c>
      <c r="I36" s="3">
        <f t="shared" si="1"/>
        <v>3</v>
      </c>
      <c r="J36" s="3">
        <v>10</v>
      </c>
    </row>
    <row r="37" spans="1:11">
      <c r="A37" t="str">
        <f t="shared" si="2"/>
        <v>70-80</v>
      </c>
      <c r="B37" s="3">
        <v>35</v>
      </c>
      <c r="C37" s="3">
        <v>71</v>
      </c>
      <c r="D37" s="3">
        <v>0.7</v>
      </c>
      <c r="E37" s="3">
        <v>18.7</v>
      </c>
      <c r="F37" s="3">
        <v>37</v>
      </c>
      <c r="G37" s="3">
        <v>7</v>
      </c>
      <c r="H37" s="3">
        <v>5.6680000000000001</v>
      </c>
      <c r="I37" s="3">
        <f t="shared" si="1"/>
        <v>3</v>
      </c>
      <c r="J37" s="3">
        <v>11</v>
      </c>
    </row>
    <row r="38" spans="1:11">
      <c r="A38" t="str">
        <f t="shared" si="2"/>
        <v>70-80</v>
      </c>
      <c r="B38" s="3">
        <v>36</v>
      </c>
      <c r="C38" s="3">
        <v>72.900000000000006</v>
      </c>
      <c r="D38" s="3">
        <v>0.8</v>
      </c>
      <c r="E38" s="3">
        <v>16.05</v>
      </c>
      <c r="F38" s="3">
        <v>32.9</v>
      </c>
      <c r="G38" s="3">
        <v>6</v>
      </c>
      <c r="H38" s="3">
        <v>5.0990000000000002</v>
      </c>
      <c r="I38" s="3">
        <f t="shared" si="1"/>
        <v>3</v>
      </c>
      <c r="J38" s="3">
        <v>12</v>
      </c>
    </row>
    <row r="39" spans="1:11">
      <c r="A39" t="str">
        <f t="shared" si="2"/>
        <v>80-90</v>
      </c>
      <c r="B39" s="3">
        <v>37</v>
      </c>
      <c r="C39" s="3">
        <v>81.8</v>
      </c>
      <c r="D39" s="3">
        <v>0.88</v>
      </c>
      <c r="E39" s="3">
        <v>17.2</v>
      </c>
      <c r="F39" s="3">
        <v>30.2</v>
      </c>
      <c r="G39" s="3">
        <v>6</v>
      </c>
      <c r="H39" s="3">
        <v>6.4320000000000004</v>
      </c>
      <c r="I39" s="3">
        <f t="shared" si="1"/>
        <v>4</v>
      </c>
      <c r="J39" s="3">
        <v>1</v>
      </c>
    </row>
    <row r="40" spans="1:11" ht="15">
      <c r="A40" t="str">
        <f t="shared" si="2"/>
        <v>80-90</v>
      </c>
      <c r="B40" s="3">
        <v>38</v>
      </c>
      <c r="C40" s="3">
        <v>84.3</v>
      </c>
      <c r="D40" s="3">
        <v>0.73</v>
      </c>
      <c r="E40" s="3">
        <v>21.35</v>
      </c>
      <c r="F40" s="3">
        <v>39.5</v>
      </c>
      <c r="G40" s="3">
        <v>8</v>
      </c>
      <c r="H40" s="3">
        <v>9.0519999999999996</v>
      </c>
      <c r="I40" s="3">
        <f t="shared" si="1"/>
        <v>4</v>
      </c>
      <c r="J40" s="10">
        <v>2</v>
      </c>
      <c r="K40" s="3" t="s">
        <v>20</v>
      </c>
    </row>
    <row r="41" spans="1:11">
      <c r="A41" t="str">
        <f t="shared" si="2"/>
        <v>80-90</v>
      </c>
      <c r="B41" s="3">
        <v>39</v>
      </c>
      <c r="C41" s="3">
        <v>88</v>
      </c>
      <c r="D41" s="3">
        <v>0.7</v>
      </c>
      <c r="E41" s="3">
        <v>23.2</v>
      </c>
      <c r="F41" s="3">
        <v>44.4</v>
      </c>
      <c r="G41" s="3">
        <v>8</v>
      </c>
      <c r="H41" s="3">
        <v>10.137</v>
      </c>
      <c r="I41" s="3">
        <f t="shared" si="1"/>
        <v>4</v>
      </c>
      <c r="J41" s="3">
        <v>3</v>
      </c>
    </row>
    <row r="42" spans="1:11">
      <c r="A42" t="str">
        <f t="shared" si="2"/>
        <v>80-90</v>
      </c>
      <c r="B42" s="3">
        <v>40</v>
      </c>
      <c r="C42" s="3">
        <v>80.7</v>
      </c>
      <c r="D42" s="3">
        <v>0.42</v>
      </c>
      <c r="E42" s="3">
        <v>16.7</v>
      </c>
      <c r="F42" s="3">
        <v>37.5</v>
      </c>
      <c r="G42" s="3">
        <v>6</v>
      </c>
      <c r="H42" s="3">
        <v>6.226</v>
      </c>
      <c r="I42" s="3">
        <f t="shared" si="1"/>
        <v>4</v>
      </c>
      <c r="J42" s="3">
        <v>4</v>
      </c>
    </row>
    <row r="43" spans="1:11" ht="15">
      <c r="A43" t="str">
        <f t="shared" si="2"/>
        <v>80-90</v>
      </c>
      <c r="B43" s="3">
        <v>41</v>
      </c>
      <c r="C43" s="3">
        <v>83</v>
      </c>
      <c r="D43" s="3">
        <v>0.44</v>
      </c>
      <c r="E43" s="3">
        <v>21.9</v>
      </c>
      <c r="F43" s="3">
        <v>35.200000000000003</v>
      </c>
      <c r="G43" s="3">
        <v>8</v>
      </c>
      <c r="H43" s="3">
        <v>8</v>
      </c>
      <c r="I43" s="3">
        <f t="shared" si="1"/>
        <v>4</v>
      </c>
      <c r="J43" s="10">
        <v>5</v>
      </c>
      <c r="K43" s="3" t="s">
        <v>20</v>
      </c>
    </row>
    <row r="44" spans="1:11">
      <c r="A44" t="str">
        <f t="shared" si="2"/>
        <v>80-90</v>
      </c>
      <c r="B44" s="3">
        <v>42</v>
      </c>
      <c r="C44" s="3">
        <v>80.8</v>
      </c>
      <c r="D44" s="3">
        <v>0.55000000000000004</v>
      </c>
      <c r="E44" s="3">
        <v>19.850000000000001</v>
      </c>
      <c r="F44" s="3">
        <v>32.1</v>
      </c>
      <c r="G44" s="3">
        <v>7</v>
      </c>
      <c r="H44" s="3">
        <v>6.3220000000000001</v>
      </c>
      <c r="I44" s="3">
        <f t="shared" si="1"/>
        <v>4</v>
      </c>
      <c r="J44" s="3">
        <v>6</v>
      </c>
    </row>
    <row r="45" spans="1:11">
      <c r="A45" t="str">
        <f t="shared" si="2"/>
        <v>80-90</v>
      </c>
      <c r="B45" s="3">
        <v>43</v>
      </c>
      <c r="C45" s="3">
        <v>85.3</v>
      </c>
      <c r="D45" s="3">
        <v>0.47</v>
      </c>
      <c r="E45" s="3">
        <v>17.8</v>
      </c>
      <c r="F45" s="3">
        <v>32.700000000000003</v>
      </c>
      <c r="G45" s="3">
        <v>6</v>
      </c>
      <c r="H45" s="3">
        <v>7.2430000000000003</v>
      </c>
      <c r="I45" s="3">
        <f t="shared" si="1"/>
        <v>4</v>
      </c>
      <c r="J45" s="3">
        <v>7</v>
      </c>
    </row>
    <row r="46" spans="1:11">
      <c r="A46" t="str">
        <f t="shared" si="2"/>
        <v>80-90</v>
      </c>
      <c r="B46" s="3">
        <v>44</v>
      </c>
      <c r="C46" s="3">
        <v>86</v>
      </c>
      <c r="D46" s="3">
        <v>0.46</v>
      </c>
      <c r="E46" s="3">
        <v>18.2</v>
      </c>
      <c r="F46" s="3">
        <v>30</v>
      </c>
      <c r="G46" s="3">
        <v>7</v>
      </c>
      <c r="H46" s="3">
        <v>5.6849999999999996</v>
      </c>
      <c r="I46" s="3">
        <f t="shared" si="1"/>
        <v>4</v>
      </c>
      <c r="J46" s="3">
        <v>8</v>
      </c>
    </row>
    <row r="47" spans="1:11">
      <c r="A47" t="str">
        <f t="shared" si="2"/>
        <v>80-90</v>
      </c>
      <c r="B47" s="3">
        <v>45</v>
      </c>
      <c r="C47" s="3">
        <v>89.4</v>
      </c>
      <c r="D47" s="3">
        <v>0.89</v>
      </c>
      <c r="E47" s="3">
        <v>18.95</v>
      </c>
      <c r="F47" s="3">
        <v>35.9</v>
      </c>
      <c r="G47" s="3">
        <v>7</v>
      </c>
      <c r="H47" s="3">
        <v>8.0719999999999992</v>
      </c>
      <c r="I47" s="3">
        <f t="shared" si="1"/>
        <v>4</v>
      </c>
      <c r="J47" s="3">
        <v>9</v>
      </c>
    </row>
    <row r="48" spans="1:11">
      <c r="A48" t="str">
        <f t="shared" si="2"/>
        <v>80-90</v>
      </c>
      <c r="B48" s="3">
        <v>46</v>
      </c>
      <c r="C48" s="3">
        <v>80.7</v>
      </c>
      <c r="D48" s="3">
        <v>0.86</v>
      </c>
      <c r="E48" s="3">
        <v>15.3</v>
      </c>
      <c r="F48" s="3">
        <v>36</v>
      </c>
      <c r="G48" s="3">
        <v>6</v>
      </c>
      <c r="H48" s="3">
        <v>6.6120000000000001</v>
      </c>
      <c r="I48" s="3">
        <f t="shared" si="1"/>
        <v>4</v>
      </c>
      <c r="J48" s="3">
        <v>10</v>
      </c>
    </row>
    <row r="49" spans="1:11">
      <c r="A49" t="str">
        <f t="shared" si="2"/>
        <v>80-90</v>
      </c>
      <c r="B49" s="3">
        <v>47</v>
      </c>
      <c r="C49" s="3">
        <v>83</v>
      </c>
      <c r="D49" s="3">
        <v>0.63</v>
      </c>
      <c r="E49" s="3">
        <v>8.4</v>
      </c>
      <c r="F49" s="3">
        <v>38</v>
      </c>
      <c r="G49" s="3">
        <v>3</v>
      </c>
      <c r="H49" s="3">
        <v>3.798</v>
      </c>
      <c r="I49" s="3">
        <f t="shared" si="1"/>
        <v>4</v>
      </c>
      <c r="J49" s="3">
        <v>11</v>
      </c>
    </row>
    <row r="50" spans="1:11">
      <c r="A50" t="str">
        <f t="shared" si="2"/>
        <v>80-90</v>
      </c>
      <c r="B50" s="3">
        <v>48</v>
      </c>
      <c r="C50" s="3">
        <v>87.8</v>
      </c>
      <c r="D50" s="3">
        <v>1.1000000000000001</v>
      </c>
      <c r="E50" s="3">
        <v>13.9</v>
      </c>
      <c r="F50" s="3">
        <v>38.6</v>
      </c>
      <c r="G50" s="3">
        <v>6</v>
      </c>
      <c r="H50" s="3">
        <v>5.9880000000000004</v>
      </c>
      <c r="I50" s="3">
        <f t="shared" si="1"/>
        <v>4</v>
      </c>
      <c r="J50" s="3">
        <v>12</v>
      </c>
    </row>
    <row r="51" spans="1:11">
      <c r="A51" t="str">
        <f t="shared" si="2"/>
        <v>90-100</v>
      </c>
      <c r="B51" s="3">
        <v>49</v>
      </c>
      <c r="C51" s="3">
        <v>93.4</v>
      </c>
      <c r="D51" s="3">
        <v>0.67</v>
      </c>
      <c r="E51" s="3">
        <v>17.649999999999999</v>
      </c>
      <c r="F51" s="3">
        <v>38.799999999999997</v>
      </c>
      <c r="G51" s="3">
        <v>7</v>
      </c>
      <c r="H51" s="3">
        <v>8.6419999999999995</v>
      </c>
      <c r="I51" s="3">
        <f t="shared" si="1"/>
        <v>5</v>
      </c>
      <c r="J51" s="3">
        <v>1</v>
      </c>
    </row>
    <row r="52" spans="1:11" ht="15">
      <c r="A52" t="str">
        <f t="shared" si="2"/>
        <v>90-100</v>
      </c>
      <c r="B52" s="3">
        <v>50</v>
      </c>
      <c r="C52" s="3">
        <v>91.8</v>
      </c>
      <c r="D52" s="3">
        <v>0.67</v>
      </c>
      <c r="E52" s="3">
        <v>17.2</v>
      </c>
      <c r="F52" s="3">
        <v>40.200000000000003</v>
      </c>
      <c r="G52" s="3">
        <v>6</v>
      </c>
      <c r="H52" s="3">
        <v>9.84</v>
      </c>
      <c r="I52" s="3">
        <f t="shared" si="1"/>
        <v>5</v>
      </c>
      <c r="J52" s="10">
        <v>2</v>
      </c>
      <c r="K52" s="3" t="s">
        <v>20</v>
      </c>
    </row>
    <row r="53" spans="1:11">
      <c r="A53" t="str">
        <f t="shared" si="2"/>
        <v>90-100</v>
      </c>
      <c r="B53" s="3">
        <v>51</v>
      </c>
      <c r="C53" s="3">
        <v>91.8</v>
      </c>
      <c r="D53" s="3">
        <v>0.56999999999999995</v>
      </c>
      <c r="E53" s="3">
        <v>27.6</v>
      </c>
      <c r="F53" s="3">
        <v>47.4</v>
      </c>
      <c r="G53" s="3">
        <v>10</v>
      </c>
      <c r="H53" s="3">
        <v>12.029</v>
      </c>
      <c r="I53" s="3">
        <f t="shared" si="1"/>
        <v>5</v>
      </c>
      <c r="J53" s="3">
        <v>3</v>
      </c>
    </row>
    <row r="54" spans="1:11">
      <c r="A54" t="str">
        <f t="shared" si="2"/>
        <v>90-100</v>
      </c>
      <c r="B54" s="3">
        <v>52</v>
      </c>
      <c r="C54" s="3">
        <v>92</v>
      </c>
      <c r="D54" s="3">
        <v>1.24</v>
      </c>
      <c r="E54" s="3">
        <v>16.100000000000001</v>
      </c>
      <c r="F54" s="3">
        <v>33</v>
      </c>
      <c r="G54" s="3">
        <v>6</v>
      </c>
      <c r="H54" s="3">
        <v>7.5519999999999996</v>
      </c>
      <c r="I54" s="3">
        <f t="shared" si="1"/>
        <v>5</v>
      </c>
      <c r="J54" s="3">
        <v>4</v>
      </c>
    </row>
    <row r="55" spans="1:11">
      <c r="A55" t="str">
        <f t="shared" si="2"/>
        <v>90-100</v>
      </c>
      <c r="B55" s="3">
        <v>53</v>
      </c>
      <c r="C55" s="3">
        <v>90.4</v>
      </c>
      <c r="D55" s="3">
        <v>0.75</v>
      </c>
      <c r="E55" s="3">
        <v>19.600000000000001</v>
      </c>
      <c r="F55" s="3">
        <v>37.799999999999997</v>
      </c>
      <c r="G55" s="3">
        <v>7</v>
      </c>
      <c r="H55" s="3">
        <v>9.07</v>
      </c>
      <c r="I55" s="3">
        <f t="shared" si="1"/>
        <v>5</v>
      </c>
      <c r="J55" s="3">
        <v>5</v>
      </c>
    </row>
    <row r="56" spans="1:11">
      <c r="A56" t="str">
        <f t="shared" si="2"/>
        <v>90-100</v>
      </c>
      <c r="B56" s="3">
        <v>54</v>
      </c>
      <c r="C56" s="3">
        <v>90.04</v>
      </c>
      <c r="D56" s="3">
        <v>0.9</v>
      </c>
      <c r="E56" s="3">
        <v>17.600000000000001</v>
      </c>
      <c r="F56" s="3">
        <v>42</v>
      </c>
      <c r="G56" s="3">
        <v>7</v>
      </c>
      <c r="H56" s="3">
        <v>9.0879999999999992</v>
      </c>
      <c r="I56" s="3">
        <f t="shared" si="1"/>
        <v>5</v>
      </c>
      <c r="J56" s="3">
        <v>6</v>
      </c>
    </row>
    <row r="57" spans="1:11" ht="15">
      <c r="A57" t="str">
        <f t="shared" si="2"/>
        <v>90-100</v>
      </c>
      <c r="B57" s="3">
        <v>55</v>
      </c>
      <c r="C57" s="3">
        <v>95</v>
      </c>
      <c r="D57" s="3">
        <v>0.97</v>
      </c>
      <c r="E57" s="3">
        <v>18.02</v>
      </c>
      <c r="F57" s="3">
        <v>44.58</v>
      </c>
      <c r="G57" s="3">
        <v>6</v>
      </c>
      <c r="H57" s="3">
        <v>10.695</v>
      </c>
      <c r="I57" s="3">
        <f t="shared" si="1"/>
        <v>5</v>
      </c>
      <c r="J57" s="10">
        <v>7</v>
      </c>
      <c r="K57" s="3" t="s">
        <v>20</v>
      </c>
    </row>
    <row r="58" spans="1:11">
      <c r="A58" t="str">
        <f t="shared" si="2"/>
        <v>90-100</v>
      </c>
      <c r="B58" s="3">
        <v>56</v>
      </c>
      <c r="C58" s="3">
        <v>91</v>
      </c>
      <c r="D58" s="3">
        <v>0.97</v>
      </c>
      <c r="E58" s="3">
        <v>22.3</v>
      </c>
      <c r="F58" s="3">
        <v>49</v>
      </c>
      <c r="G58" s="3">
        <v>8</v>
      </c>
      <c r="H58" s="3">
        <v>10.308999999999999</v>
      </c>
      <c r="I58" s="3">
        <f t="shared" si="1"/>
        <v>5</v>
      </c>
      <c r="J58" s="3">
        <v>8</v>
      </c>
    </row>
    <row r="59" spans="1:11">
      <c r="A59" t="str">
        <f t="shared" si="2"/>
        <v>90-100</v>
      </c>
      <c r="B59" s="3">
        <v>57</v>
      </c>
      <c r="C59" s="3">
        <v>97</v>
      </c>
      <c r="D59" s="3">
        <v>1.3</v>
      </c>
      <c r="E59" s="3">
        <v>15.2</v>
      </c>
      <c r="F59" s="3">
        <v>47</v>
      </c>
      <c r="G59" s="3">
        <v>6</v>
      </c>
      <c r="H59" s="3">
        <v>9.7550000000000008</v>
      </c>
      <c r="I59" s="3">
        <f t="shared" si="1"/>
        <v>5</v>
      </c>
      <c r="J59" s="3">
        <v>9</v>
      </c>
    </row>
    <row r="60" spans="1:11">
      <c r="A60" t="str">
        <f t="shared" si="2"/>
        <v>90-100</v>
      </c>
      <c r="B60" s="3">
        <v>58</v>
      </c>
      <c r="C60" s="3">
        <v>91</v>
      </c>
      <c r="D60" s="3">
        <v>1.29</v>
      </c>
      <c r="E60" s="3">
        <v>12.9</v>
      </c>
      <c r="F60" s="3">
        <v>40</v>
      </c>
      <c r="G60" s="3">
        <v>5</v>
      </c>
      <c r="H60" s="3">
        <v>7.1769999999999996</v>
      </c>
      <c r="I60" s="3">
        <f t="shared" si="1"/>
        <v>5</v>
      </c>
      <c r="J60" s="3">
        <v>10</v>
      </c>
    </row>
    <row r="61" spans="1:11">
      <c r="A61" t="str">
        <f t="shared" si="2"/>
        <v>90-100</v>
      </c>
      <c r="B61" s="3">
        <v>59</v>
      </c>
      <c r="C61" s="3">
        <v>97.1</v>
      </c>
      <c r="D61" s="3">
        <v>0.93</v>
      </c>
      <c r="E61" s="3">
        <v>15.9</v>
      </c>
      <c r="F61" s="3">
        <v>35.700000000000003</v>
      </c>
      <c r="G61" s="3">
        <v>6</v>
      </c>
      <c r="H61" s="3">
        <v>8.0779999999999994</v>
      </c>
      <c r="I61" s="3">
        <f t="shared" si="1"/>
        <v>5</v>
      </c>
      <c r="J61" s="3">
        <v>11</v>
      </c>
    </row>
    <row r="62" spans="1:11">
      <c r="A62" t="str">
        <f t="shared" si="2"/>
        <v>90-100</v>
      </c>
      <c r="B62" s="4">
        <v>60</v>
      </c>
      <c r="C62" s="4">
        <v>91.2</v>
      </c>
      <c r="D62" s="4">
        <v>1</v>
      </c>
      <c r="E62" s="4">
        <v>14.55</v>
      </c>
      <c r="F62" s="4">
        <v>30.3</v>
      </c>
      <c r="G62" s="4">
        <v>6</v>
      </c>
      <c r="H62" s="4">
        <v>8.3510000000000009</v>
      </c>
      <c r="I62" s="3">
        <f t="shared" si="1"/>
        <v>5</v>
      </c>
      <c r="J62" s="3">
        <v>12</v>
      </c>
    </row>
  </sheetData>
  <sortState ref="A3:H62">
    <sortCondition ref="A3:A62"/>
  </sortState>
  <mergeCells count="1">
    <mergeCell ref="B1:H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I27" sqref="I27"/>
    </sheetView>
  </sheetViews>
  <sheetFormatPr defaultRowHeight="14.25"/>
  <cols>
    <col min="1" max="1" width="6.5" style="3" bestFit="1" customWidth="1"/>
    <col min="2" max="2" width="3.875" style="3" bestFit="1" customWidth="1"/>
    <col min="3" max="4" width="4.875" style="3" bestFit="1" customWidth="1"/>
    <col min="5" max="6" width="5.875" style="3" bestFit="1" customWidth="1"/>
    <col min="7" max="7" width="7.75" style="3" bestFit="1" customWidth="1"/>
    <col min="8" max="8" width="8.625" style="3" bestFit="1" customWidth="1"/>
    <col min="9" max="10" width="8.625" style="3" customWidth="1"/>
    <col min="11" max="11" width="9.375" style="3" bestFit="1" customWidth="1"/>
    <col min="12" max="12" width="10.375" style="3" bestFit="1" customWidth="1"/>
  </cols>
  <sheetData>
    <row r="1" spans="1:1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9" t="s">
        <v>65</v>
      </c>
      <c r="K1" s="3" t="s">
        <v>9</v>
      </c>
      <c r="L1" s="3" t="s">
        <v>10</v>
      </c>
    </row>
    <row r="2" spans="1:15">
      <c r="A2" s="3" t="s">
        <v>12</v>
      </c>
      <c r="B2" s="3">
        <v>5</v>
      </c>
      <c r="C2" s="3">
        <v>50.2</v>
      </c>
      <c r="D2" s="3">
        <v>0.43</v>
      </c>
      <c r="E2" s="3">
        <v>18.38</v>
      </c>
      <c r="F2" s="3">
        <v>33</v>
      </c>
      <c r="G2" s="3">
        <v>7</v>
      </c>
      <c r="H2" s="3">
        <v>2.2730000000000001</v>
      </c>
      <c r="I2" s="9">
        <f>ROUND(EXP($O$2+$O$3*LN(C2)+$O$4*LN(E2)),4)</f>
        <v>2.5394999999999999</v>
      </c>
      <c r="K2" s="3">
        <v>1</v>
      </c>
      <c r="L2" s="3">
        <v>5</v>
      </c>
      <c r="N2" t="s">
        <v>50</v>
      </c>
      <c r="O2">
        <v>-8.9686970202962772</v>
      </c>
    </row>
    <row r="3" spans="1:15">
      <c r="A3" s="3" t="s">
        <v>12</v>
      </c>
      <c r="B3" s="3">
        <v>8</v>
      </c>
      <c r="C3" s="3">
        <v>59</v>
      </c>
      <c r="D3" s="3">
        <v>0.53</v>
      </c>
      <c r="E3" s="3">
        <v>13.6</v>
      </c>
      <c r="F3" s="3">
        <v>29</v>
      </c>
      <c r="G3" s="3">
        <v>5</v>
      </c>
      <c r="H3" s="3">
        <v>2.6850000000000001</v>
      </c>
      <c r="I3" s="9">
        <f t="shared" ref="I3:I11" si="0">ROUND(EXP($O$2+$O$3*LN(C3)+$O$4*LN(E3)),4)</f>
        <v>2.8868</v>
      </c>
      <c r="K3" s="3">
        <v>1</v>
      </c>
      <c r="L3" s="3">
        <v>8</v>
      </c>
      <c r="N3" t="s">
        <v>51</v>
      </c>
      <c r="O3">
        <v>2.0338370735304077</v>
      </c>
    </row>
    <row r="4" spans="1:15">
      <c r="A4" s="3" t="s">
        <v>13</v>
      </c>
      <c r="B4" s="3">
        <v>15</v>
      </c>
      <c r="C4" s="3">
        <v>60.9</v>
      </c>
      <c r="D4" s="3">
        <v>0.5</v>
      </c>
      <c r="E4" s="3">
        <v>15.3</v>
      </c>
      <c r="F4" s="3">
        <v>31.2</v>
      </c>
      <c r="G4" s="3">
        <v>6</v>
      </c>
      <c r="H4" s="3">
        <v>3.06</v>
      </c>
      <c r="I4" s="9">
        <f t="shared" si="0"/>
        <v>3.3298999999999999</v>
      </c>
      <c r="K4" s="3">
        <v>2</v>
      </c>
      <c r="L4" s="3">
        <v>3</v>
      </c>
      <c r="N4" t="s">
        <v>52</v>
      </c>
      <c r="O4">
        <v>0.66504433685939335</v>
      </c>
    </row>
    <row r="5" spans="1:15">
      <c r="A5" s="3" t="s">
        <v>13</v>
      </c>
      <c r="B5" s="3">
        <v>21</v>
      </c>
      <c r="C5" s="3">
        <v>68.8</v>
      </c>
      <c r="D5" s="3">
        <v>0.73</v>
      </c>
      <c r="E5" s="3">
        <v>13.8</v>
      </c>
      <c r="F5" s="3">
        <v>26</v>
      </c>
      <c r="G5" s="3">
        <v>5</v>
      </c>
      <c r="H5" s="3">
        <v>4.5339999999999998</v>
      </c>
      <c r="I5" s="9">
        <f t="shared" si="0"/>
        <v>3.9845000000000002</v>
      </c>
      <c r="K5" s="3">
        <v>2</v>
      </c>
      <c r="L5" s="3">
        <v>9</v>
      </c>
    </row>
    <row r="6" spans="1:15">
      <c r="A6" s="3" t="s">
        <v>14</v>
      </c>
      <c r="B6" s="3">
        <v>29</v>
      </c>
      <c r="C6" s="3">
        <v>73.900000000000006</v>
      </c>
      <c r="D6" s="3">
        <v>0.38</v>
      </c>
      <c r="E6" s="3">
        <v>17.5</v>
      </c>
      <c r="F6" s="3">
        <v>33.1</v>
      </c>
      <c r="G6" s="3">
        <v>7</v>
      </c>
      <c r="H6" s="3">
        <v>5.3239999999999998</v>
      </c>
      <c r="I6" s="9">
        <f t="shared" si="0"/>
        <v>5.3967999999999998</v>
      </c>
      <c r="K6" s="3">
        <v>3</v>
      </c>
      <c r="L6" s="3">
        <v>5</v>
      </c>
    </row>
    <row r="7" spans="1:15">
      <c r="A7" s="3" t="s">
        <v>14</v>
      </c>
      <c r="B7" s="3">
        <v>31</v>
      </c>
      <c r="C7" s="3">
        <v>70.5</v>
      </c>
      <c r="D7" s="3">
        <v>0.81</v>
      </c>
      <c r="E7" s="3">
        <v>12.8</v>
      </c>
      <c r="F7" s="3">
        <v>27.7</v>
      </c>
      <c r="G7" s="3">
        <v>5</v>
      </c>
      <c r="H7" s="3">
        <v>4.1660000000000004</v>
      </c>
      <c r="I7" s="9">
        <f t="shared" si="0"/>
        <v>3.9828999999999999</v>
      </c>
      <c r="K7" s="3">
        <v>3</v>
      </c>
      <c r="L7" s="3">
        <v>7</v>
      </c>
    </row>
    <row r="8" spans="1:15">
      <c r="A8" s="3" t="s">
        <v>15</v>
      </c>
      <c r="B8" s="3">
        <v>38</v>
      </c>
      <c r="C8" s="3">
        <v>84.3</v>
      </c>
      <c r="D8" s="3">
        <v>0.73</v>
      </c>
      <c r="E8" s="3">
        <v>21.35</v>
      </c>
      <c r="F8" s="3">
        <v>39.5</v>
      </c>
      <c r="G8" s="3">
        <v>8</v>
      </c>
      <c r="H8" s="3">
        <v>9.0519999999999996</v>
      </c>
      <c r="I8" s="9">
        <f t="shared" si="0"/>
        <v>8.0513999999999992</v>
      </c>
      <c r="K8" s="3">
        <v>4</v>
      </c>
      <c r="L8" s="3">
        <v>2</v>
      </c>
    </row>
    <row r="9" spans="1:15">
      <c r="A9" s="3" t="s">
        <v>15</v>
      </c>
      <c r="B9" s="3">
        <v>41</v>
      </c>
      <c r="C9" s="3">
        <v>83</v>
      </c>
      <c r="D9" s="3">
        <v>0.44</v>
      </c>
      <c r="E9" s="3">
        <v>21.9</v>
      </c>
      <c r="F9" s="3">
        <v>35.200000000000003</v>
      </c>
      <c r="G9" s="3">
        <v>8</v>
      </c>
      <c r="H9" s="3">
        <v>8</v>
      </c>
      <c r="I9" s="9">
        <f t="shared" si="0"/>
        <v>7.9340000000000002</v>
      </c>
      <c r="K9" s="3">
        <v>4</v>
      </c>
      <c r="L9" s="3">
        <v>5</v>
      </c>
    </row>
    <row r="10" spans="1:15">
      <c r="A10" s="3" t="s">
        <v>16</v>
      </c>
      <c r="B10" s="3">
        <v>50</v>
      </c>
      <c r="C10" s="3">
        <v>91.8</v>
      </c>
      <c r="D10" s="3">
        <v>0.67</v>
      </c>
      <c r="E10" s="3">
        <v>17.2</v>
      </c>
      <c r="F10" s="3">
        <v>40.200000000000003</v>
      </c>
      <c r="G10" s="3">
        <v>6</v>
      </c>
      <c r="H10" s="3">
        <v>9.84</v>
      </c>
      <c r="I10" s="9">
        <f t="shared" si="0"/>
        <v>8.2933000000000003</v>
      </c>
      <c r="K10" s="3">
        <v>5</v>
      </c>
      <c r="L10" s="3">
        <v>2</v>
      </c>
    </row>
    <row r="11" spans="1:15">
      <c r="A11" s="3" t="s">
        <v>16</v>
      </c>
      <c r="B11" s="3">
        <v>55</v>
      </c>
      <c r="C11" s="3">
        <v>95</v>
      </c>
      <c r="D11" s="3">
        <v>0.97</v>
      </c>
      <c r="E11" s="3">
        <v>18.02</v>
      </c>
      <c r="F11" s="3">
        <v>44.58</v>
      </c>
      <c r="G11" s="3">
        <v>6</v>
      </c>
      <c r="H11" s="3">
        <v>10.695</v>
      </c>
      <c r="I11" s="9">
        <f t="shared" si="0"/>
        <v>9.1715999999999998</v>
      </c>
      <c r="K11" s="3">
        <v>5</v>
      </c>
      <c r="L11" s="3">
        <v>7</v>
      </c>
    </row>
    <row r="13" spans="1:15">
      <c r="H13" s="3">
        <f>SUM(H2:H11)</f>
        <v>59.628999999999998</v>
      </c>
      <c r="I13" s="9">
        <f>SUM(I2:I11)</f>
        <v>55.570699999999995</v>
      </c>
    </row>
    <row r="15" spans="1:15" ht="15">
      <c r="G15" s="10" t="s">
        <v>66</v>
      </c>
      <c r="H15" s="10">
        <f>ROUND(100*((H13-I13)/I13),2)</f>
        <v>7.3</v>
      </c>
    </row>
    <row r="18" spans="6:9">
      <c r="G18" s="3" t="s">
        <v>67</v>
      </c>
      <c r="H18" s="3">
        <f>STDEV(I2:I11)</f>
        <v>2.5516071397585227</v>
      </c>
    </row>
    <row r="19" spans="6:9">
      <c r="G19" s="3" t="s">
        <v>68</v>
      </c>
      <c r="H19" s="3">
        <f>AVERAGE(I2:I11)</f>
        <v>5.5570699999999995</v>
      </c>
    </row>
    <row r="21" spans="6:9" ht="15">
      <c r="G21" s="3" t="s">
        <v>69</v>
      </c>
      <c r="H21" s="10">
        <f>ROUND(100*(H18/H19),2)</f>
        <v>45.92</v>
      </c>
    </row>
    <row r="23" spans="6:9" ht="15">
      <c r="F23" s="3" t="s">
        <v>70</v>
      </c>
      <c r="H23" s="10">
        <f>ROUND(2*45.92/SQRT(10),2)</f>
        <v>29.04</v>
      </c>
    </row>
    <row r="26" spans="6:9">
      <c r="G26" s="3" t="s">
        <v>71</v>
      </c>
      <c r="I26" s="3" t="s">
        <v>72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5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6" sqref="M6:N6"/>
    </sheetView>
  </sheetViews>
  <sheetFormatPr defaultRowHeight="14.25"/>
  <cols>
    <col min="1" max="1" width="6.5" bestFit="1" customWidth="1"/>
    <col min="2" max="2" width="3.875" bestFit="1" customWidth="1"/>
    <col min="3" max="3" width="5.875" bestFit="1" customWidth="1"/>
    <col min="4" max="4" width="4.875" bestFit="1" customWidth="1"/>
    <col min="5" max="5" width="5.875" bestFit="1" customWidth="1"/>
    <col min="6" max="6" width="4.875" bestFit="1" customWidth="1"/>
    <col min="7" max="7" width="6.875" bestFit="1" customWidth="1"/>
    <col min="8" max="8" width="8.625" bestFit="1" customWidth="1"/>
    <col min="10" max="11" width="9" style="3"/>
  </cols>
  <sheetData>
    <row r="1" spans="1:1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J1" s="3" t="s">
        <v>21</v>
      </c>
      <c r="K1" s="3" t="s">
        <v>22</v>
      </c>
      <c r="M1" t="s">
        <v>3</v>
      </c>
      <c r="N1" t="s">
        <v>5</v>
      </c>
    </row>
    <row r="2" spans="1:14">
      <c r="A2" t="s">
        <v>12</v>
      </c>
      <c r="B2">
        <v>1</v>
      </c>
      <c r="C2">
        <v>57.2</v>
      </c>
      <c r="D2">
        <v>0.57999999999999996</v>
      </c>
      <c r="E2">
        <v>19.3</v>
      </c>
      <c r="F2">
        <v>38.9</v>
      </c>
      <c r="G2">
        <v>7</v>
      </c>
      <c r="H2">
        <v>3.7480000000000002</v>
      </c>
      <c r="J2" s="3">
        <f>ROUND(PI()/40000*C2^2,4)</f>
        <v>0.25700000000000001</v>
      </c>
      <c r="K2" s="3">
        <v>3.7480000000000002</v>
      </c>
      <c r="M2">
        <v>57.2</v>
      </c>
      <c r="N2">
        <v>19.3</v>
      </c>
    </row>
    <row r="3" spans="1:14">
      <c r="A3" t="s">
        <v>12</v>
      </c>
      <c r="B3">
        <f>1+B2</f>
        <v>2</v>
      </c>
      <c r="C3">
        <v>58.7</v>
      </c>
      <c r="D3">
        <v>0.4</v>
      </c>
      <c r="E3">
        <v>20.7</v>
      </c>
      <c r="F3">
        <v>34.200000000000003</v>
      </c>
      <c r="G3">
        <v>7</v>
      </c>
      <c r="H3">
        <v>3.4769999999999999</v>
      </c>
      <c r="J3" s="3">
        <f t="shared" ref="J3:J51" si="0">ROUND(PI()/40000*C3^2,4)</f>
        <v>0.27060000000000001</v>
      </c>
      <c r="K3" s="3">
        <v>3.4769999999999999</v>
      </c>
      <c r="M3">
        <v>58.7</v>
      </c>
      <c r="N3">
        <v>20.7</v>
      </c>
    </row>
    <row r="4" spans="1:14">
      <c r="A4" t="s">
        <v>12</v>
      </c>
      <c r="B4">
        <f t="shared" ref="B4:B51" si="1">1+B3</f>
        <v>3</v>
      </c>
      <c r="C4">
        <v>57.7</v>
      </c>
      <c r="D4">
        <v>0.5</v>
      </c>
      <c r="E4">
        <v>20.100000000000001</v>
      </c>
      <c r="F4">
        <v>33.200000000000003</v>
      </c>
      <c r="G4">
        <v>7</v>
      </c>
      <c r="H4">
        <v>3.55</v>
      </c>
      <c r="J4" s="3">
        <f t="shared" si="0"/>
        <v>0.26150000000000001</v>
      </c>
      <c r="K4" s="3">
        <v>3.55</v>
      </c>
      <c r="M4">
        <v>57.7</v>
      </c>
      <c r="N4">
        <v>20.100000000000001</v>
      </c>
    </row>
    <row r="5" spans="1:14">
      <c r="A5" t="s">
        <v>12</v>
      </c>
      <c r="B5">
        <f t="shared" si="1"/>
        <v>4</v>
      </c>
      <c r="C5">
        <v>50.7</v>
      </c>
      <c r="D5">
        <v>0.38</v>
      </c>
      <c r="E5">
        <v>15.48</v>
      </c>
      <c r="F5">
        <v>26.6</v>
      </c>
      <c r="G5">
        <v>6</v>
      </c>
      <c r="H5">
        <v>2.0470000000000002</v>
      </c>
      <c r="J5" s="3">
        <f t="shared" si="0"/>
        <v>0.2019</v>
      </c>
      <c r="K5" s="3">
        <v>2.0470000000000002</v>
      </c>
      <c r="M5" s="18">
        <v>50.7</v>
      </c>
      <c r="N5" s="18">
        <v>15.48</v>
      </c>
    </row>
    <row r="6" spans="1:14" ht="15">
      <c r="A6" t="s">
        <v>12</v>
      </c>
      <c r="B6">
        <f t="shared" si="1"/>
        <v>5</v>
      </c>
      <c r="C6">
        <v>55.3</v>
      </c>
      <c r="D6">
        <v>0.38</v>
      </c>
      <c r="E6">
        <v>10</v>
      </c>
      <c r="F6">
        <v>21.6</v>
      </c>
      <c r="G6">
        <v>4</v>
      </c>
      <c r="H6">
        <v>2.0489999999999999</v>
      </c>
      <c r="J6" s="3">
        <f t="shared" si="0"/>
        <v>0.2402</v>
      </c>
      <c r="K6" s="3">
        <v>2.0489999999999999</v>
      </c>
      <c r="M6" s="16">
        <v>55.3</v>
      </c>
      <c r="N6" s="16">
        <v>10</v>
      </c>
    </row>
    <row r="7" spans="1:14">
      <c r="A7" t="s">
        <v>12</v>
      </c>
      <c r="B7">
        <f t="shared" si="1"/>
        <v>6</v>
      </c>
      <c r="C7">
        <v>56.1</v>
      </c>
      <c r="D7">
        <v>0.63</v>
      </c>
      <c r="E7">
        <v>16.260000000000002</v>
      </c>
      <c r="F7">
        <v>28.7</v>
      </c>
      <c r="G7">
        <v>6</v>
      </c>
      <c r="H7">
        <v>3.0859999999999999</v>
      </c>
      <c r="J7" s="3">
        <f t="shared" si="0"/>
        <v>0.2472</v>
      </c>
      <c r="K7" s="3">
        <v>3.0859999999999999</v>
      </c>
      <c r="M7">
        <v>56.1</v>
      </c>
      <c r="N7">
        <v>16.260000000000002</v>
      </c>
    </row>
    <row r="8" spans="1:14">
      <c r="A8" t="s">
        <v>12</v>
      </c>
      <c r="B8">
        <f t="shared" si="1"/>
        <v>7</v>
      </c>
      <c r="C8">
        <v>57.5</v>
      </c>
      <c r="D8">
        <v>0.68</v>
      </c>
      <c r="E8">
        <v>15.3</v>
      </c>
      <c r="F8">
        <v>29</v>
      </c>
      <c r="G8">
        <v>6</v>
      </c>
      <c r="H8">
        <v>3.3279999999999998</v>
      </c>
      <c r="J8" s="3">
        <f t="shared" si="0"/>
        <v>0.25969999999999999</v>
      </c>
      <c r="K8" s="3">
        <v>3.3279999999999998</v>
      </c>
      <c r="M8">
        <v>57.5</v>
      </c>
      <c r="N8">
        <v>15.3</v>
      </c>
    </row>
    <row r="9" spans="1:14">
      <c r="A9" t="s">
        <v>12</v>
      </c>
      <c r="B9">
        <f t="shared" si="1"/>
        <v>8</v>
      </c>
      <c r="C9">
        <v>59.9</v>
      </c>
      <c r="D9">
        <v>0.77</v>
      </c>
      <c r="E9">
        <v>19</v>
      </c>
      <c r="F9">
        <v>37</v>
      </c>
      <c r="G9">
        <v>7</v>
      </c>
      <c r="H9">
        <v>3.8980000000000001</v>
      </c>
      <c r="J9" s="3">
        <f t="shared" si="0"/>
        <v>0.28179999999999999</v>
      </c>
      <c r="K9" s="3">
        <v>3.8980000000000001</v>
      </c>
      <c r="M9">
        <v>59.9</v>
      </c>
      <c r="N9">
        <v>19</v>
      </c>
    </row>
    <row r="10" spans="1:14">
      <c r="A10" t="s">
        <v>12</v>
      </c>
      <c r="B10">
        <f t="shared" si="1"/>
        <v>9</v>
      </c>
      <c r="C10">
        <v>59.6</v>
      </c>
      <c r="D10">
        <v>0.83</v>
      </c>
      <c r="E10">
        <v>28.45</v>
      </c>
      <c r="F10">
        <v>44</v>
      </c>
      <c r="G10">
        <v>9</v>
      </c>
      <c r="H10">
        <v>5.0519999999999996</v>
      </c>
      <c r="J10" s="3">
        <f t="shared" si="0"/>
        <v>0.27900000000000003</v>
      </c>
      <c r="K10" s="3">
        <v>5.0519999999999996</v>
      </c>
      <c r="M10">
        <v>59.6</v>
      </c>
      <c r="N10">
        <v>28.45</v>
      </c>
    </row>
    <row r="11" spans="1:14">
      <c r="A11" t="s">
        <v>12</v>
      </c>
      <c r="B11">
        <f t="shared" si="1"/>
        <v>10</v>
      </c>
      <c r="C11">
        <v>58</v>
      </c>
      <c r="D11">
        <v>1.03</v>
      </c>
      <c r="E11">
        <v>10.199999999999999</v>
      </c>
      <c r="F11">
        <v>25.5</v>
      </c>
      <c r="G11">
        <v>4</v>
      </c>
      <c r="H11">
        <v>2.173</v>
      </c>
      <c r="J11" s="3">
        <f t="shared" si="0"/>
        <v>0.26419999999999999</v>
      </c>
      <c r="K11" s="3">
        <v>2.173</v>
      </c>
      <c r="M11">
        <v>58</v>
      </c>
      <c r="N11">
        <v>10.199999999999999</v>
      </c>
    </row>
    <row r="12" spans="1:14">
      <c r="A12" t="s">
        <v>12</v>
      </c>
      <c r="B12">
        <f t="shared" si="1"/>
        <v>11</v>
      </c>
      <c r="C12">
        <v>60</v>
      </c>
      <c r="D12">
        <v>0.81</v>
      </c>
      <c r="E12">
        <v>15.3</v>
      </c>
      <c r="F12">
        <v>35</v>
      </c>
      <c r="G12">
        <v>6</v>
      </c>
      <c r="H12">
        <v>3.4550000000000001</v>
      </c>
      <c r="J12" s="3">
        <f t="shared" si="0"/>
        <v>0.28270000000000001</v>
      </c>
      <c r="K12" s="3">
        <v>3.4550000000000001</v>
      </c>
      <c r="M12">
        <v>60</v>
      </c>
      <c r="N12">
        <v>15.3</v>
      </c>
    </row>
    <row r="13" spans="1:14">
      <c r="A13" t="s">
        <v>13</v>
      </c>
      <c r="B13">
        <f t="shared" si="1"/>
        <v>12</v>
      </c>
      <c r="C13">
        <v>67.5</v>
      </c>
      <c r="D13">
        <v>0.5</v>
      </c>
      <c r="E13">
        <v>14.61</v>
      </c>
      <c r="F13">
        <v>27</v>
      </c>
      <c r="G13">
        <v>6</v>
      </c>
      <c r="H13">
        <v>4.5510000000000002</v>
      </c>
      <c r="J13" s="3">
        <f t="shared" si="0"/>
        <v>0.35780000000000001</v>
      </c>
      <c r="K13" s="3">
        <v>4.5510000000000002</v>
      </c>
      <c r="M13">
        <v>67.5</v>
      </c>
      <c r="N13">
        <v>14.61</v>
      </c>
    </row>
    <row r="14" spans="1:14">
      <c r="A14" t="s">
        <v>13</v>
      </c>
      <c r="B14">
        <f t="shared" si="1"/>
        <v>13</v>
      </c>
      <c r="C14">
        <v>63.5</v>
      </c>
      <c r="D14">
        <v>0.6</v>
      </c>
      <c r="E14">
        <v>20.100000000000001</v>
      </c>
      <c r="F14">
        <v>35</v>
      </c>
      <c r="G14">
        <v>7</v>
      </c>
      <c r="H14">
        <v>3.9039999999999999</v>
      </c>
      <c r="J14" s="3">
        <f t="shared" si="0"/>
        <v>0.31669999999999998</v>
      </c>
      <c r="K14" s="3">
        <v>3.9039999999999999</v>
      </c>
      <c r="M14">
        <v>63.5</v>
      </c>
      <c r="N14">
        <v>20.100000000000001</v>
      </c>
    </row>
    <row r="15" spans="1:14">
      <c r="A15" t="s">
        <v>13</v>
      </c>
      <c r="B15">
        <f t="shared" si="1"/>
        <v>14</v>
      </c>
      <c r="C15">
        <v>62.3</v>
      </c>
      <c r="D15">
        <v>0.56999999999999995</v>
      </c>
      <c r="E15">
        <v>17.100000000000001</v>
      </c>
      <c r="F15">
        <v>36.6</v>
      </c>
      <c r="G15">
        <v>6</v>
      </c>
      <c r="H15">
        <v>3.5750000000000002</v>
      </c>
      <c r="J15" s="3">
        <f t="shared" si="0"/>
        <v>0.30480000000000002</v>
      </c>
      <c r="K15" s="3">
        <v>3.5750000000000002</v>
      </c>
      <c r="M15">
        <v>62.3</v>
      </c>
      <c r="N15">
        <v>17.100000000000001</v>
      </c>
    </row>
    <row r="16" spans="1:14">
      <c r="A16" t="s">
        <v>13</v>
      </c>
      <c r="B16">
        <f t="shared" si="1"/>
        <v>15</v>
      </c>
      <c r="C16">
        <v>68.099999999999994</v>
      </c>
      <c r="D16">
        <v>0.52</v>
      </c>
      <c r="E16">
        <v>15.9</v>
      </c>
      <c r="F16">
        <v>34.6</v>
      </c>
      <c r="G16">
        <v>6</v>
      </c>
      <c r="H16">
        <v>4.492</v>
      </c>
      <c r="J16" s="3">
        <f t="shared" si="0"/>
        <v>0.36420000000000002</v>
      </c>
      <c r="K16" s="3">
        <v>4.492</v>
      </c>
      <c r="M16">
        <v>68.099999999999994</v>
      </c>
      <c r="N16">
        <v>15.9</v>
      </c>
    </row>
    <row r="17" spans="1:14">
      <c r="A17" t="s">
        <v>13</v>
      </c>
      <c r="B17">
        <f t="shared" si="1"/>
        <v>16</v>
      </c>
      <c r="C17">
        <v>61.7</v>
      </c>
      <c r="D17">
        <v>0.35</v>
      </c>
      <c r="E17">
        <v>16.7</v>
      </c>
      <c r="F17">
        <v>27.5</v>
      </c>
      <c r="G17">
        <v>6</v>
      </c>
      <c r="H17">
        <v>4.0259999999999998</v>
      </c>
      <c r="J17" s="3">
        <f t="shared" si="0"/>
        <v>0.29899999999999999</v>
      </c>
      <c r="K17" s="3">
        <v>4.0259999999999998</v>
      </c>
      <c r="M17">
        <v>61.7</v>
      </c>
      <c r="N17">
        <v>16.7</v>
      </c>
    </row>
    <row r="18" spans="1:14">
      <c r="A18" t="s">
        <v>13</v>
      </c>
      <c r="B18">
        <f t="shared" si="1"/>
        <v>17</v>
      </c>
      <c r="C18">
        <v>69.5</v>
      </c>
      <c r="D18">
        <v>0.88</v>
      </c>
      <c r="E18">
        <v>16.2</v>
      </c>
      <c r="F18">
        <v>27.1</v>
      </c>
      <c r="G18">
        <v>6</v>
      </c>
      <c r="H18">
        <v>3.9340000000000002</v>
      </c>
      <c r="J18" s="3">
        <f t="shared" si="0"/>
        <v>0.37940000000000002</v>
      </c>
      <c r="K18" s="3">
        <v>3.9340000000000002</v>
      </c>
      <c r="M18">
        <v>69.5</v>
      </c>
      <c r="N18">
        <v>16.2</v>
      </c>
    </row>
    <row r="19" spans="1:14">
      <c r="A19" t="s">
        <v>13</v>
      </c>
      <c r="B19">
        <f t="shared" si="1"/>
        <v>18</v>
      </c>
      <c r="C19">
        <v>61.6</v>
      </c>
      <c r="D19">
        <v>0.75</v>
      </c>
      <c r="E19">
        <v>16.399999999999999</v>
      </c>
      <c r="F19">
        <v>34</v>
      </c>
      <c r="G19">
        <v>6</v>
      </c>
      <c r="H19">
        <v>3.9340000000000002</v>
      </c>
      <c r="J19" s="3">
        <f t="shared" si="0"/>
        <v>0.29799999999999999</v>
      </c>
      <c r="K19" s="3">
        <v>3.9340000000000002</v>
      </c>
      <c r="M19">
        <v>61.6</v>
      </c>
      <c r="N19">
        <v>16.399999999999999</v>
      </c>
    </row>
    <row r="20" spans="1:14">
      <c r="A20" t="s">
        <v>13</v>
      </c>
      <c r="B20">
        <f t="shared" si="1"/>
        <v>19</v>
      </c>
      <c r="C20">
        <v>62.6</v>
      </c>
      <c r="D20">
        <v>0.74</v>
      </c>
      <c r="E20">
        <v>14.2</v>
      </c>
      <c r="F20">
        <v>26</v>
      </c>
      <c r="G20">
        <v>5</v>
      </c>
      <c r="H20">
        <v>3.6419999999999999</v>
      </c>
      <c r="J20" s="3">
        <f t="shared" si="0"/>
        <v>0.30780000000000002</v>
      </c>
      <c r="K20" s="3">
        <v>3.6419999999999999</v>
      </c>
      <c r="M20">
        <v>62.6</v>
      </c>
      <c r="N20">
        <v>14.2</v>
      </c>
    </row>
    <row r="21" spans="1:14">
      <c r="A21" t="s">
        <v>13</v>
      </c>
      <c r="B21">
        <f t="shared" si="1"/>
        <v>20</v>
      </c>
      <c r="C21">
        <v>61</v>
      </c>
      <c r="D21">
        <v>0.61</v>
      </c>
      <c r="E21">
        <v>17.3</v>
      </c>
      <c r="F21">
        <v>31</v>
      </c>
      <c r="G21">
        <v>6</v>
      </c>
      <c r="H21">
        <v>3.15</v>
      </c>
      <c r="J21" s="3">
        <f t="shared" si="0"/>
        <v>0.29220000000000002</v>
      </c>
      <c r="K21" s="3">
        <v>3.15</v>
      </c>
      <c r="M21">
        <v>61</v>
      </c>
      <c r="N21">
        <v>17.3</v>
      </c>
    </row>
    <row r="22" spans="1:14">
      <c r="A22" t="s">
        <v>14</v>
      </c>
      <c r="B22">
        <f t="shared" si="1"/>
        <v>21</v>
      </c>
      <c r="C22">
        <v>78.599999999999994</v>
      </c>
      <c r="D22">
        <v>0.51</v>
      </c>
      <c r="E22">
        <v>17.32</v>
      </c>
      <c r="F22">
        <v>40</v>
      </c>
      <c r="G22">
        <v>6</v>
      </c>
      <c r="H22">
        <v>6.4989999999999997</v>
      </c>
      <c r="J22" s="3">
        <f t="shared" si="0"/>
        <v>0.48520000000000002</v>
      </c>
      <c r="K22" s="3">
        <v>6.4989999999999997</v>
      </c>
      <c r="M22">
        <v>78.599999999999994</v>
      </c>
      <c r="N22">
        <v>17.32</v>
      </c>
    </row>
    <row r="23" spans="1:14">
      <c r="A23" t="s">
        <v>14</v>
      </c>
      <c r="B23">
        <f t="shared" si="1"/>
        <v>22</v>
      </c>
      <c r="C23">
        <v>70.2</v>
      </c>
      <c r="D23">
        <v>0.61</v>
      </c>
      <c r="E23">
        <v>23.57</v>
      </c>
      <c r="F23">
        <v>38.200000000000003</v>
      </c>
      <c r="G23">
        <v>8</v>
      </c>
      <c r="H23">
        <v>5.1529999999999996</v>
      </c>
      <c r="J23" s="3">
        <f t="shared" si="0"/>
        <v>0.38700000000000001</v>
      </c>
      <c r="K23" s="3">
        <v>5.1529999999999996</v>
      </c>
      <c r="M23">
        <v>70.2</v>
      </c>
      <c r="N23">
        <v>23.57</v>
      </c>
    </row>
    <row r="24" spans="1:14">
      <c r="A24" t="s">
        <v>14</v>
      </c>
      <c r="B24">
        <f t="shared" si="1"/>
        <v>23</v>
      </c>
      <c r="C24">
        <v>74.2</v>
      </c>
      <c r="D24">
        <v>0.3</v>
      </c>
      <c r="E24">
        <v>17.399999999999999</v>
      </c>
      <c r="F24">
        <v>35.299999999999997</v>
      </c>
      <c r="G24">
        <v>7</v>
      </c>
      <c r="H24">
        <v>5.5839999999999996</v>
      </c>
      <c r="J24" s="3">
        <f t="shared" si="0"/>
        <v>0.43240000000000001</v>
      </c>
      <c r="K24" s="3">
        <v>5.5839999999999996</v>
      </c>
      <c r="M24">
        <v>74.2</v>
      </c>
      <c r="N24">
        <v>17.399999999999999</v>
      </c>
    </row>
    <row r="25" spans="1:14">
      <c r="A25" t="s">
        <v>14</v>
      </c>
      <c r="B25">
        <f t="shared" si="1"/>
        <v>24</v>
      </c>
      <c r="C25">
        <v>72.900000000000006</v>
      </c>
      <c r="D25">
        <v>0.36</v>
      </c>
      <c r="E25">
        <v>19.7</v>
      </c>
      <c r="F25">
        <v>33.4</v>
      </c>
      <c r="G25">
        <v>7</v>
      </c>
      <c r="H25">
        <v>4.4880000000000004</v>
      </c>
      <c r="J25" s="3">
        <f t="shared" si="0"/>
        <v>0.41739999999999999</v>
      </c>
      <c r="K25" s="3">
        <v>4.4880000000000004</v>
      </c>
      <c r="M25">
        <v>72.900000000000006</v>
      </c>
      <c r="N25">
        <v>19.7</v>
      </c>
    </row>
    <row r="26" spans="1:14">
      <c r="A26" t="s">
        <v>14</v>
      </c>
      <c r="B26">
        <f t="shared" si="1"/>
        <v>25</v>
      </c>
      <c r="C26">
        <v>77.7</v>
      </c>
      <c r="D26">
        <v>0.27</v>
      </c>
      <c r="E26">
        <v>17.899999999999999</v>
      </c>
      <c r="F26">
        <v>31</v>
      </c>
      <c r="G26">
        <v>6</v>
      </c>
      <c r="H26">
        <v>5.1159999999999997</v>
      </c>
      <c r="J26" s="3">
        <f t="shared" si="0"/>
        <v>0.47420000000000001</v>
      </c>
      <c r="K26" s="3">
        <v>5.1159999999999997</v>
      </c>
      <c r="M26">
        <v>77.7</v>
      </c>
      <c r="N26">
        <v>17.899999999999999</v>
      </c>
    </row>
    <row r="27" spans="1:14">
      <c r="A27" t="s">
        <v>14</v>
      </c>
      <c r="B27">
        <f t="shared" si="1"/>
        <v>26</v>
      </c>
      <c r="C27">
        <v>72.400000000000006</v>
      </c>
      <c r="D27">
        <v>0.57999999999999996</v>
      </c>
      <c r="E27">
        <v>8.6</v>
      </c>
      <c r="F27">
        <v>25.5</v>
      </c>
      <c r="G27">
        <v>3</v>
      </c>
      <c r="H27">
        <v>3.234</v>
      </c>
      <c r="J27" s="3">
        <f t="shared" si="0"/>
        <v>0.41170000000000001</v>
      </c>
      <c r="K27" s="3">
        <v>3.234</v>
      </c>
      <c r="M27">
        <v>72.400000000000006</v>
      </c>
      <c r="N27">
        <v>8.6</v>
      </c>
    </row>
    <row r="28" spans="1:14">
      <c r="A28" t="s">
        <v>14</v>
      </c>
      <c r="B28">
        <f t="shared" si="1"/>
        <v>27</v>
      </c>
      <c r="C28">
        <v>72.5</v>
      </c>
      <c r="D28">
        <v>1.03</v>
      </c>
      <c r="E28">
        <v>17.399999999999999</v>
      </c>
      <c r="F28">
        <v>30.2</v>
      </c>
      <c r="G28">
        <v>7</v>
      </c>
      <c r="H28">
        <v>6.3380000000000001</v>
      </c>
      <c r="J28" s="3">
        <f t="shared" si="0"/>
        <v>0.4128</v>
      </c>
      <c r="K28" s="3">
        <v>6.3380000000000001</v>
      </c>
      <c r="M28">
        <v>72.5</v>
      </c>
      <c r="N28">
        <v>17.399999999999999</v>
      </c>
    </row>
    <row r="29" spans="1:14">
      <c r="A29" t="s">
        <v>14</v>
      </c>
      <c r="B29">
        <f t="shared" si="1"/>
        <v>28</v>
      </c>
      <c r="C29">
        <v>79</v>
      </c>
      <c r="D29">
        <v>0.67</v>
      </c>
      <c r="E29">
        <v>11.1</v>
      </c>
      <c r="F29">
        <v>38</v>
      </c>
      <c r="G29">
        <v>4</v>
      </c>
      <c r="H29">
        <v>4.4039999999999999</v>
      </c>
      <c r="J29" s="3">
        <f t="shared" si="0"/>
        <v>0.49020000000000002</v>
      </c>
      <c r="K29" s="3">
        <v>4.4039999999999999</v>
      </c>
      <c r="M29">
        <v>79</v>
      </c>
      <c r="N29">
        <v>11.1</v>
      </c>
    </row>
    <row r="30" spans="1:14">
      <c r="A30" t="s">
        <v>14</v>
      </c>
      <c r="B30">
        <f t="shared" si="1"/>
        <v>29</v>
      </c>
      <c r="C30">
        <v>71</v>
      </c>
      <c r="D30">
        <v>0.7</v>
      </c>
      <c r="E30">
        <v>18.7</v>
      </c>
      <c r="F30">
        <v>37</v>
      </c>
      <c r="G30">
        <v>7</v>
      </c>
      <c r="H30">
        <v>5.6680000000000001</v>
      </c>
      <c r="J30" s="3">
        <f t="shared" si="0"/>
        <v>0.39589999999999997</v>
      </c>
      <c r="K30" s="3">
        <v>5.6680000000000001</v>
      </c>
      <c r="M30">
        <v>71</v>
      </c>
      <c r="N30">
        <v>18.7</v>
      </c>
    </row>
    <row r="31" spans="1:14">
      <c r="A31" t="s">
        <v>14</v>
      </c>
      <c r="B31">
        <f t="shared" si="1"/>
        <v>30</v>
      </c>
      <c r="C31">
        <v>72.900000000000006</v>
      </c>
      <c r="D31">
        <v>0.8</v>
      </c>
      <c r="E31">
        <v>16.05</v>
      </c>
      <c r="F31">
        <v>32.9</v>
      </c>
      <c r="G31">
        <v>6</v>
      </c>
      <c r="H31">
        <v>5.0990000000000002</v>
      </c>
      <c r="J31" s="3">
        <f t="shared" si="0"/>
        <v>0.41739999999999999</v>
      </c>
      <c r="K31" s="3">
        <v>5.0990000000000002</v>
      </c>
      <c r="M31">
        <v>72.900000000000006</v>
      </c>
      <c r="N31">
        <v>16.05</v>
      </c>
    </row>
    <row r="32" spans="1:14">
      <c r="A32" t="s">
        <v>15</v>
      </c>
      <c r="B32">
        <f t="shared" si="1"/>
        <v>31</v>
      </c>
      <c r="C32">
        <v>81.8</v>
      </c>
      <c r="D32">
        <v>0.88</v>
      </c>
      <c r="E32">
        <v>17.2</v>
      </c>
      <c r="F32">
        <v>30.2</v>
      </c>
      <c r="G32">
        <v>6</v>
      </c>
      <c r="H32">
        <v>6.4320000000000004</v>
      </c>
      <c r="J32" s="3">
        <f t="shared" si="0"/>
        <v>0.52549999999999997</v>
      </c>
      <c r="K32" s="3">
        <v>6.4320000000000004</v>
      </c>
      <c r="M32">
        <v>81.8</v>
      </c>
      <c r="N32">
        <v>17.2</v>
      </c>
    </row>
    <row r="33" spans="1:14">
      <c r="A33" t="s">
        <v>15</v>
      </c>
      <c r="B33">
        <f t="shared" si="1"/>
        <v>32</v>
      </c>
      <c r="C33">
        <v>88</v>
      </c>
      <c r="D33">
        <v>0.7</v>
      </c>
      <c r="E33">
        <v>23.2</v>
      </c>
      <c r="F33">
        <v>44.4</v>
      </c>
      <c r="G33">
        <v>8</v>
      </c>
      <c r="H33">
        <v>10.137</v>
      </c>
      <c r="J33" s="3">
        <f t="shared" si="0"/>
        <v>0.60819999999999996</v>
      </c>
      <c r="K33" s="3">
        <v>10.137</v>
      </c>
      <c r="M33">
        <v>88</v>
      </c>
      <c r="N33">
        <v>23.2</v>
      </c>
    </row>
    <row r="34" spans="1:14">
      <c r="A34" t="s">
        <v>15</v>
      </c>
      <c r="B34">
        <f t="shared" si="1"/>
        <v>33</v>
      </c>
      <c r="C34">
        <v>80.7</v>
      </c>
      <c r="D34">
        <v>0.42</v>
      </c>
      <c r="E34">
        <v>16.7</v>
      </c>
      <c r="F34">
        <v>37.5</v>
      </c>
      <c r="G34">
        <v>6</v>
      </c>
      <c r="H34">
        <v>6.226</v>
      </c>
      <c r="J34" s="3">
        <f t="shared" si="0"/>
        <v>0.51149999999999995</v>
      </c>
      <c r="K34" s="3">
        <v>6.226</v>
      </c>
      <c r="M34">
        <v>80.7</v>
      </c>
      <c r="N34">
        <v>16.7</v>
      </c>
    </row>
    <row r="35" spans="1:14">
      <c r="A35" t="s">
        <v>15</v>
      </c>
      <c r="B35">
        <f t="shared" si="1"/>
        <v>34</v>
      </c>
      <c r="C35">
        <v>80.8</v>
      </c>
      <c r="D35">
        <v>0.55000000000000004</v>
      </c>
      <c r="E35">
        <v>19.850000000000001</v>
      </c>
      <c r="F35">
        <v>32.1</v>
      </c>
      <c r="G35">
        <v>7</v>
      </c>
      <c r="H35">
        <v>6.3220000000000001</v>
      </c>
      <c r="J35" s="3">
        <f t="shared" si="0"/>
        <v>0.51280000000000003</v>
      </c>
      <c r="K35" s="3">
        <v>6.3220000000000001</v>
      </c>
      <c r="M35">
        <v>80.8</v>
      </c>
      <c r="N35">
        <v>19.850000000000001</v>
      </c>
    </row>
    <row r="36" spans="1:14">
      <c r="A36" t="s">
        <v>15</v>
      </c>
      <c r="B36">
        <f t="shared" si="1"/>
        <v>35</v>
      </c>
      <c r="C36">
        <v>85.3</v>
      </c>
      <c r="D36">
        <v>0.47</v>
      </c>
      <c r="E36">
        <v>17.8</v>
      </c>
      <c r="F36">
        <v>32.700000000000003</v>
      </c>
      <c r="G36">
        <v>6</v>
      </c>
      <c r="H36">
        <v>7.2430000000000003</v>
      </c>
      <c r="J36" s="3">
        <f t="shared" si="0"/>
        <v>0.57150000000000001</v>
      </c>
      <c r="K36" s="3">
        <v>7.2430000000000003</v>
      </c>
      <c r="M36">
        <v>85.3</v>
      </c>
      <c r="N36">
        <v>17.8</v>
      </c>
    </row>
    <row r="37" spans="1:14">
      <c r="A37" t="s">
        <v>15</v>
      </c>
      <c r="B37">
        <f t="shared" si="1"/>
        <v>36</v>
      </c>
      <c r="C37">
        <v>86</v>
      </c>
      <c r="D37">
        <v>0.46</v>
      </c>
      <c r="E37">
        <v>18.2</v>
      </c>
      <c r="F37">
        <v>30</v>
      </c>
      <c r="G37">
        <v>7</v>
      </c>
      <c r="H37">
        <v>5.6849999999999996</v>
      </c>
      <c r="J37" s="3">
        <f t="shared" si="0"/>
        <v>0.58089999999999997</v>
      </c>
      <c r="K37" s="3">
        <v>5.6849999999999996</v>
      </c>
      <c r="M37">
        <v>86</v>
      </c>
      <c r="N37">
        <v>18.2</v>
      </c>
    </row>
    <row r="38" spans="1:14">
      <c r="A38" t="s">
        <v>15</v>
      </c>
      <c r="B38">
        <f t="shared" si="1"/>
        <v>37</v>
      </c>
      <c r="C38">
        <v>89.4</v>
      </c>
      <c r="D38">
        <v>0.89</v>
      </c>
      <c r="E38">
        <v>18.95</v>
      </c>
      <c r="F38">
        <v>35.9</v>
      </c>
      <c r="G38">
        <v>7</v>
      </c>
      <c r="H38">
        <v>8.0719999999999992</v>
      </c>
      <c r="J38" s="3">
        <f t="shared" si="0"/>
        <v>0.62770000000000004</v>
      </c>
      <c r="K38" s="3">
        <v>8.0719999999999992</v>
      </c>
      <c r="M38">
        <v>89.4</v>
      </c>
      <c r="N38">
        <v>18.95</v>
      </c>
    </row>
    <row r="39" spans="1:14">
      <c r="A39" t="s">
        <v>15</v>
      </c>
      <c r="B39">
        <f t="shared" si="1"/>
        <v>38</v>
      </c>
      <c r="C39">
        <v>80.7</v>
      </c>
      <c r="D39">
        <v>0.86</v>
      </c>
      <c r="E39">
        <v>15.3</v>
      </c>
      <c r="F39">
        <v>36</v>
      </c>
      <c r="G39">
        <v>6</v>
      </c>
      <c r="H39">
        <v>6.6120000000000001</v>
      </c>
      <c r="J39" s="3">
        <f t="shared" si="0"/>
        <v>0.51149999999999995</v>
      </c>
      <c r="K39" s="3">
        <v>6.6120000000000001</v>
      </c>
      <c r="M39">
        <v>80.7</v>
      </c>
      <c r="N39">
        <v>15.3</v>
      </c>
    </row>
    <row r="40" spans="1:14">
      <c r="A40" t="s">
        <v>15</v>
      </c>
      <c r="B40">
        <f t="shared" si="1"/>
        <v>39</v>
      </c>
      <c r="C40">
        <v>83</v>
      </c>
      <c r="D40">
        <v>0.63</v>
      </c>
      <c r="E40">
        <v>8.4</v>
      </c>
      <c r="F40">
        <v>38</v>
      </c>
      <c r="G40">
        <v>3</v>
      </c>
      <c r="H40">
        <v>3.798</v>
      </c>
      <c r="J40" s="3">
        <f t="shared" si="0"/>
        <v>0.54110000000000003</v>
      </c>
      <c r="K40" s="3">
        <v>3.798</v>
      </c>
      <c r="M40">
        <v>83</v>
      </c>
      <c r="N40">
        <v>8.4</v>
      </c>
    </row>
    <row r="41" spans="1:14">
      <c r="A41" t="s">
        <v>15</v>
      </c>
      <c r="B41">
        <f t="shared" si="1"/>
        <v>40</v>
      </c>
      <c r="C41">
        <v>87.8</v>
      </c>
      <c r="D41">
        <v>1.1000000000000001</v>
      </c>
      <c r="E41">
        <v>13.9</v>
      </c>
      <c r="F41">
        <v>38.6</v>
      </c>
      <c r="G41">
        <v>6</v>
      </c>
      <c r="H41">
        <v>5.9880000000000004</v>
      </c>
      <c r="J41" s="3">
        <f t="shared" si="0"/>
        <v>0.60550000000000004</v>
      </c>
      <c r="K41" s="3">
        <v>5.9880000000000004</v>
      </c>
      <c r="M41">
        <v>87.8</v>
      </c>
      <c r="N41">
        <v>13.9</v>
      </c>
    </row>
    <row r="42" spans="1:14">
      <c r="A42" t="s">
        <v>16</v>
      </c>
      <c r="B42">
        <f t="shared" si="1"/>
        <v>41</v>
      </c>
      <c r="C42">
        <v>93.4</v>
      </c>
      <c r="D42">
        <v>0.67</v>
      </c>
      <c r="E42">
        <v>17.649999999999999</v>
      </c>
      <c r="F42">
        <v>38.799999999999997</v>
      </c>
      <c r="G42">
        <v>7</v>
      </c>
      <c r="H42">
        <v>8.6419999999999995</v>
      </c>
      <c r="J42" s="3">
        <f t="shared" si="0"/>
        <v>0.68510000000000004</v>
      </c>
      <c r="K42" s="3">
        <v>8.6419999999999995</v>
      </c>
      <c r="M42">
        <v>93.4</v>
      </c>
      <c r="N42">
        <v>17.649999999999999</v>
      </c>
    </row>
    <row r="43" spans="1:14">
      <c r="A43" t="s">
        <v>16</v>
      </c>
      <c r="B43">
        <f t="shared" si="1"/>
        <v>42</v>
      </c>
      <c r="C43">
        <v>91.8</v>
      </c>
      <c r="D43">
        <v>0.56999999999999995</v>
      </c>
      <c r="E43">
        <v>27.6</v>
      </c>
      <c r="F43">
        <v>47.4</v>
      </c>
      <c r="G43">
        <v>10</v>
      </c>
      <c r="H43">
        <v>12.029</v>
      </c>
      <c r="J43" s="3">
        <f t="shared" si="0"/>
        <v>0.66190000000000004</v>
      </c>
      <c r="K43" s="3">
        <v>12.029</v>
      </c>
      <c r="M43">
        <v>91.8</v>
      </c>
      <c r="N43">
        <v>27.6</v>
      </c>
    </row>
    <row r="44" spans="1:14">
      <c r="A44" t="s">
        <v>16</v>
      </c>
      <c r="B44">
        <f t="shared" si="1"/>
        <v>43</v>
      </c>
      <c r="C44">
        <v>92</v>
      </c>
      <c r="D44">
        <v>1.24</v>
      </c>
      <c r="E44">
        <v>16.100000000000001</v>
      </c>
      <c r="F44">
        <v>33</v>
      </c>
      <c r="G44">
        <v>6</v>
      </c>
      <c r="H44">
        <v>7.5519999999999996</v>
      </c>
      <c r="J44" s="3">
        <f t="shared" si="0"/>
        <v>0.66479999999999995</v>
      </c>
      <c r="K44" s="3">
        <v>7.5519999999999996</v>
      </c>
      <c r="M44">
        <v>92</v>
      </c>
      <c r="N44">
        <v>16.100000000000001</v>
      </c>
    </row>
    <row r="45" spans="1:14">
      <c r="A45" t="s">
        <v>16</v>
      </c>
      <c r="B45">
        <f t="shared" si="1"/>
        <v>44</v>
      </c>
      <c r="C45">
        <v>90.4</v>
      </c>
      <c r="D45">
        <v>0.75</v>
      </c>
      <c r="E45">
        <v>19.600000000000001</v>
      </c>
      <c r="F45">
        <v>37.799999999999997</v>
      </c>
      <c r="G45">
        <v>7</v>
      </c>
      <c r="H45">
        <v>9.07</v>
      </c>
      <c r="J45" s="3">
        <f t="shared" si="0"/>
        <v>0.64180000000000004</v>
      </c>
      <c r="K45" s="3">
        <v>9.07</v>
      </c>
      <c r="M45">
        <v>90.4</v>
      </c>
      <c r="N45">
        <v>19.600000000000001</v>
      </c>
    </row>
    <row r="46" spans="1:14">
      <c r="A46" t="s">
        <v>16</v>
      </c>
      <c r="B46">
        <f t="shared" si="1"/>
        <v>45</v>
      </c>
      <c r="C46">
        <v>90.04</v>
      </c>
      <c r="D46">
        <v>0.9</v>
      </c>
      <c r="E46">
        <v>17.600000000000001</v>
      </c>
      <c r="F46">
        <v>42</v>
      </c>
      <c r="G46">
        <v>7</v>
      </c>
      <c r="H46">
        <v>9.0879999999999992</v>
      </c>
      <c r="J46" s="3">
        <f t="shared" si="0"/>
        <v>0.63670000000000004</v>
      </c>
      <c r="K46" s="3">
        <v>9.0879999999999992</v>
      </c>
      <c r="M46">
        <v>90.04</v>
      </c>
      <c r="N46">
        <v>17.600000000000001</v>
      </c>
    </row>
    <row r="47" spans="1:14">
      <c r="A47" t="s">
        <v>16</v>
      </c>
      <c r="B47">
        <f t="shared" si="1"/>
        <v>46</v>
      </c>
      <c r="C47">
        <v>91</v>
      </c>
      <c r="D47">
        <v>0.97</v>
      </c>
      <c r="E47">
        <v>22.3</v>
      </c>
      <c r="F47">
        <v>49</v>
      </c>
      <c r="G47">
        <v>8</v>
      </c>
      <c r="H47">
        <v>10.308999999999999</v>
      </c>
      <c r="J47" s="3">
        <f t="shared" si="0"/>
        <v>0.65039999999999998</v>
      </c>
      <c r="K47" s="3">
        <v>10.308999999999999</v>
      </c>
      <c r="M47">
        <v>91</v>
      </c>
      <c r="N47">
        <v>22.3</v>
      </c>
    </row>
    <row r="48" spans="1:14">
      <c r="A48" t="s">
        <v>16</v>
      </c>
      <c r="B48">
        <f t="shared" si="1"/>
        <v>47</v>
      </c>
      <c r="C48">
        <v>97</v>
      </c>
      <c r="D48">
        <v>1.3</v>
      </c>
      <c r="E48">
        <v>15.2</v>
      </c>
      <c r="F48">
        <v>47</v>
      </c>
      <c r="G48">
        <v>6</v>
      </c>
      <c r="H48">
        <v>9.7550000000000008</v>
      </c>
      <c r="J48" s="3">
        <f t="shared" si="0"/>
        <v>0.73899999999999999</v>
      </c>
      <c r="K48" s="3">
        <v>9.7550000000000008</v>
      </c>
      <c r="M48">
        <v>97</v>
      </c>
      <c r="N48">
        <v>15.2</v>
      </c>
    </row>
    <row r="49" spans="1:14">
      <c r="A49" t="s">
        <v>16</v>
      </c>
      <c r="B49">
        <f t="shared" si="1"/>
        <v>48</v>
      </c>
      <c r="C49">
        <v>91</v>
      </c>
      <c r="D49">
        <v>1.29</v>
      </c>
      <c r="E49">
        <v>12.9</v>
      </c>
      <c r="F49">
        <v>40</v>
      </c>
      <c r="G49">
        <v>5</v>
      </c>
      <c r="H49">
        <v>7.1769999999999996</v>
      </c>
      <c r="J49" s="3">
        <f t="shared" si="0"/>
        <v>0.65039999999999998</v>
      </c>
      <c r="K49" s="3">
        <v>7.1769999999999996</v>
      </c>
      <c r="M49">
        <v>91</v>
      </c>
      <c r="N49">
        <v>12.9</v>
      </c>
    </row>
    <row r="50" spans="1:14">
      <c r="A50" t="s">
        <v>16</v>
      </c>
      <c r="B50">
        <f t="shared" si="1"/>
        <v>49</v>
      </c>
      <c r="C50">
        <v>97.1</v>
      </c>
      <c r="D50">
        <v>0.93</v>
      </c>
      <c r="E50">
        <v>15.9</v>
      </c>
      <c r="F50">
        <v>35.700000000000003</v>
      </c>
      <c r="G50">
        <v>6</v>
      </c>
      <c r="H50">
        <v>8.0779999999999994</v>
      </c>
      <c r="J50" s="3">
        <f t="shared" si="0"/>
        <v>0.74050000000000005</v>
      </c>
      <c r="K50" s="3">
        <v>8.0779999999999994</v>
      </c>
      <c r="M50">
        <v>97.1</v>
      </c>
      <c r="N50">
        <v>15.9</v>
      </c>
    </row>
    <row r="51" spans="1:14">
      <c r="A51" t="s">
        <v>16</v>
      </c>
      <c r="B51">
        <f t="shared" si="1"/>
        <v>50</v>
      </c>
      <c r="C51">
        <v>91.2</v>
      </c>
      <c r="D51">
        <v>1</v>
      </c>
      <c r="E51">
        <v>14.55</v>
      </c>
      <c r="F51">
        <v>30.3</v>
      </c>
      <c r="G51">
        <v>6</v>
      </c>
      <c r="H51">
        <v>8.3510000000000009</v>
      </c>
      <c r="J51" s="3">
        <f t="shared" si="0"/>
        <v>0.65329999999999999</v>
      </c>
      <c r="K51" s="3">
        <v>8.3510000000000009</v>
      </c>
      <c r="M51">
        <v>91.2</v>
      </c>
      <c r="N51">
        <v>14.55</v>
      </c>
    </row>
    <row r="53" spans="1:14">
      <c r="C53">
        <f>MAX(C2:C51)</f>
        <v>97.1</v>
      </c>
      <c r="E53">
        <f>MAX(E2:E51)</f>
        <v>28.45</v>
      </c>
    </row>
    <row r="54" spans="1:14">
      <c r="C54">
        <f>MIN(C2:C51)</f>
        <v>50.7</v>
      </c>
      <c r="E54">
        <f>MIN(E2:E51)</f>
        <v>8.4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D21" sqref="D21"/>
    </sheetView>
  </sheetViews>
  <sheetFormatPr defaultRowHeight="14.25"/>
  <cols>
    <col min="1" max="1" width="27" bestFit="1" customWidth="1"/>
  </cols>
  <sheetData>
    <row r="1" spans="1:9">
      <c r="A1" t="s">
        <v>26</v>
      </c>
    </row>
    <row r="2" spans="1:9" ht="15" thickBot="1"/>
    <row r="3" spans="1:9">
      <c r="A3" s="14" t="s">
        <v>27</v>
      </c>
      <c r="B3" s="14"/>
    </row>
    <row r="4" spans="1:9">
      <c r="A4" s="11" t="s">
        <v>28</v>
      </c>
      <c r="B4" s="11">
        <v>0.88319046021232039</v>
      </c>
    </row>
    <row r="5" spans="1:9" ht="15">
      <c r="A5" s="11" t="s">
        <v>29</v>
      </c>
      <c r="B5" s="15">
        <v>0.78002538901005036</v>
      </c>
    </row>
    <row r="6" spans="1:9">
      <c r="A6" s="11" t="s">
        <v>30</v>
      </c>
      <c r="B6" s="11">
        <v>0.77544258461442639</v>
      </c>
    </row>
    <row r="7" spans="1:9">
      <c r="A7" s="11" t="s">
        <v>31</v>
      </c>
      <c r="B7" s="11">
        <v>1.1236981851219148</v>
      </c>
    </row>
    <row r="8" spans="1:9" ht="15" thickBot="1">
      <c r="A8" s="12" t="s">
        <v>32</v>
      </c>
      <c r="B8" s="12">
        <v>50</v>
      </c>
    </row>
    <row r="10" spans="1:9" ht="15" thickBot="1">
      <c r="A10" t="s">
        <v>33</v>
      </c>
    </row>
    <row r="11" spans="1:9">
      <c r="A11" s="13"/>
      <c r="B11" s="13" t="s">
        <v>38</v>
      </c>
      <c r="C11" s="13" t="s">
        <v>39</v>
      </c>
      <c r="D11" s="13" t="s">
        <v>40</v>
      </c>
      <c r="E11" s="13" t="s">
        <v>41</v>
      </c>
      <c r="F11" s="13" t="s">
        <v>42</v>
      </c>
    </row>
    <row r="12" spans="1:9">
      <c r="A12" s="11" t="s">
        <v>34</v>
      </c>
      <c r="B12" s="11">
        <v>1</v>
      </c>
      <c r="C12" s="11">
        <v>214.9199726601783</v>
      </c>
      <c r="D12" s="11">
        <v>214.9199726601783</v>
      </c>
      <c r="E12" s="11">
        <v>170.20700027146788</v>
      </c>
      <c r="F12" s="11">
        <v>2.1258240459587817E-17</v>
      </c>
    </row>
    <row r="13" spans="1:9">
      <c r="A13" s="11" t="s">
        <v>35</v>
      </c>
      <c r="B13" s="11">
        <v>48</v>
      </c>
      <c r="C13" s="11">
        <v>60.609485339821681</v>
      </c>
      <c r="D13" s="11">
        <v>1.2626976112462851</v>
      </c>
      <c r="E13" s="11"/>
      <c r="F13" s="11"/>
    </row>
    <row r="14" spans="1:9" ht="15" thickBot="1">
      <c r="A14" s="12" t="s">
        <v>36</v>
      </c>
      <c r="B14" s="12">
        <v>49</v>
      </c>
      <c r="C14" s="12">
        <v>275.52945799999998</v>
      </c>
      <c r="D14" s="12"/>
      <c r="E14" s="12"/>
      <c r="F14" s="12"/>
    </row>
    <row r="15" spans="1:9" ht="15" thickBot="1"/>
    <row r="16" spans="1:9">
      <c r="A16" s="13"/>
      <c r="B16" s="13" t="s">
        <v>43</v>
      </c>
      <c r="C16" s="13" t="s">
        <v>31</v>
      </c>
      <c r="D16" s="13" t="s">
        <v>44</v>
      </c>
      <c r="E16" s="13" t="s">
        <v>45</v>
      </c>
      <c r="F16" s="13" t="s">
        <v>46</v>
      </c>
      <c r="G16" s="13" t="s">
        <v>47</v>
      </c>
      <c r="H16" s="13" t="s">
        <v>48</v>
      </c>
      <c r="I16" s="13" t="s">
        <v>49</v>
      </c>
    </row>
    <row r="17" spans="1:9">
      <c r="A17" s="11" t="s">
        <v>37</v>
      </c>
      <c r="B17" s="11">
        <v>-0.36486361303700843</v>
      </c>
      <c r="C17" s="11">
        <v>0.4829070346049501</v>
      </c>
      <c r="D17" s="11">
        <v>-0.75555663283201291</v>
      </c>
      <c r="E17" s="11">
        <v>0.45360691655062979</v>
      </c>
      <c r="F17" s="11">
        <v>-1.3358132642761751</v>
      </c>
      <c r="G17" s="11">
        <v>0.60608603820215823</v>
      </c>
      <c r="H17" s="11">
        <v>-1.3358132642761751</v>
      </c>
      <c r="I17" s="11">
        <v>0.60608603820215823</v>
      </c>
    </row>
    <row r="18" spans="1:9" ht="15" thickBot="1">
      <c r="A18" s="12" t="s">
        <v>21</v>
      </c>
      <c r="B18" s="12">
        <v>13.273680528864357</v>
      </c>
      <c r="C18" s="12">
        <v>1.0174255788825644</v>
      </c>
      <c r="D18" s="12">
        <v>13.04634049346666</v>
      </c>
      <c r="E18" s="12">
        <v>2.1258240459587669E-17</v>
      </c>
      <c r="F18" s="12">
        <v>11.228009332987131</v>
      </c>
      <c r="G18" s="12">
        <v>15.319351724741583</v>
      </c>
      <c r="H18" s="12">
        <v>11.228009332987131</v>
      </c>
      <c r="I18" s="12">
        <v>15.319351724741583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1"/>
  <sheetViews>
    <sheetView topLeftCell="A27" workbookViewId="0">
      <selection activeCell="J1" sqref="J1"/>
    </sheetView>
  </sheetViews>
  <sheetFormatPr defaultRowHeight="14.25"/>
  <cols>
    <col min="1" max="1" width="6.5" bestFit="1" customWidth="1"/>
    <col min="2" max="2" width="3.875" bestFit="1" customWidth="1"/>
    <col min="3" max="3" width="5.875" bestFit="1" customWidth="1"/>
    <col min="4" max="4" width="4.875" bestFit="1" customWidth="1"/>
    <col min="5" max="5" width="5.875" bestFit="1" customWidth="1"/>
    <col min="6" max="6" width="4.875" bestFit="1" customWidth="1"/>
    <col min="7" max="7" width="6.875" bestFit="1" customWidth="1"/>
    <col min="8" max="8" width="8.625" bestFit="1" customWidth="1"/>
    <col min="10" max="11" width="6.875" bestFit="1" customWidth="1"/>
  </cols>
  <sheetData>
    <row r="1" spans="1:1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J1" t="s">
        <v>21</v>
      </c>
      <c r="K1" t="s">
        <v>22</v>
      </c>
    </row>
    <row r="2" spans="1:11">
      <c r="A2" t="s">
        <v>12</v>
      </c>
      <c r="B2">
        <v>1</v>
      </c>
      <c r="C2">
        <v>57.2</v>
      </c>
      <c r="D2">
        <v>0.57999999999999996</v>
      </c>
      <c r="E2">
        <v>19.3</v>
      </c>
      <c r="F2">
        <v>38.9</v>
      </c>
      <c r="G2">
        <v>7</v>
      </c>
      <c r="H2">
        <v>3.7480000000000002</v>
      </c>
      <c r="J2">
        <v>0.25700000000000001</v>
      </c>
      <c r="K2">
        <v>3.7480000000000002</v>
      </c>
    </row>
    <row r="3" spans="1:11">
      <c r="A3" t="s">
        <v>12</v>
      </c>
      <c r="B3">
        <v>2</v>
      </c>
      <c r="C3">
        <v>58.7</v>
      </c>
      <c r="D3">
        <v>0.4</v>
      </c>
      <c r="E3">
        <v>20.7</v>
      </c>
      <c r="F3">
        <v>34.200000000000003</v>
      </c>
      <c r="G3">
        <v>7</v>
      </c>
      <c r="H3">
        <v>3.4769999999999999</v>
      </c>
      <c r="J3">
        <v>0.27060000000000001</v>
      </c>
      <c r="K3">
        <v>3.4769999999999999</v>
      </c>
    </row>
    <row r="4" spans="1:11">
      <c r="A4" t="s">
        <v>12</v>
      </c>
      <c r="B4">
        <v>3</v>
      </c>
      <c r="C4">
        <v>57.7</v>
      </c>
      <c r="D4">
        <v>0.5</v>
      </c>
      <c r="E4">
        <v>20.100000000000001</v>
      </c>
      <c r="F4">
        <v>33.200000000000003</v>
      </c>
      <c r="G4">
        <v>7</v>
      </c>
      <c r="H4">
        <v>3.55</v>
      </c>
      <c r="J4">
        <v>0.26150000000000001</v>
      </c>
      <c r="K4">
        <v>3.55</v>
      </c>
    </row>
    <row r="5" spans="1:11">
      <c r="A5" t="s">
        <v>12</v>
      </c>
      <c r="B5">
        <v>4</v>
      </c>
      <c r="C5">
        <v>50.7</v>
      </c>
      <c r="D5">
        <v>0.38</v>
      </c>
      <c r="E5">
        <v>15.48</v>
      </c>
      <c r="F5">
        <v>26.6</v>
      </c>
      <c r="G5">
        <v>6</v>
      </c>
      <c r="H5">
        <v>2.0470000000000002</v>
      </c>
      <c r="J5">
        <v>0.2019</v>
      </c>
      <c r="K5">
        <v>2.0470000000000002</v>
      </c>
    </row>
    <row r="6" spans="1:11">
      <c r="A6" t="s">
        <v>12</v>
      </c>
      <c r="B6">
        <v>5</v>
      </c>
      <c r="C6">
        <v>55.3</v>
      </c>
      <c r="D6">
        <v>0.38</v>
      </c>
      <c r="E6">
        <v>10</v>
      </c>
      <c r="F6">
        <v>21.6</v>
      </c>
      <c r="G6">
        <v>4</v>
      </c>
      <c r="H6">
        <v>2.0489999999999999</v>
      </c>
      <c r="J6">
        <v>0.2402</v>
      </c>
      <c r="K6">
        <v>2.0489999999999999</v>
      </c>
    </row>
    <row r="7" spans="1:11">
      <c r="A7" t="s">
        <v>12</v>
      </c>
      <c r="B7">
        <v>6</v>
      </c>
      <c r="C7">
        <v>56.1</v>
      </c>
      <c r="D7">
        <v>0.63</v>
      </c>
      <c r="E7">
        <v>16.260000000000002</v>
      </c>
      <c r="F7">
        <v>28.7</v>
      </c>
      <c r="G7">
        <v>6</v>
      </c>
      <c r="H7">
        <v>3.0859999999999999</v>
      </c>
      <c r="J7">
        <v>0.2472</v>
      </c>
      <c r="K7">
        <v>3.0859999999999999</v>
      </c>
    </row>
    <row r="8" spans="1:11">
      <c r="A8" t="s">
        <v>12</v>
      </c>
      <c r="B8">
        <v>7</v>
      </c>
      <c r="C8">
        <v>57.5</v>
      </c>
      <c r="D8">
        <v>0.68</v>
      </c>
      <c r="E8">
        <v>15.3</v>
      </c>
      <c r="F8">
        <v>29</v>
      </c>
      <c r="G8">
        <v>6</v>
      </c>
      <c r="H8">
        <v>3.3279999999999998</v>
      </c>
      <c r="J8">
        <v>0.25969999999999999</v>
      </c>
      <c r="K8">
        <v>3.3279999999999998</v>
      </c>
    </row>
    <row r="9" spans="1:11">
      <c r="A9" t="s">
        <v>12</v>
      </c>
      <c r="B9">
        <v>8</v>
      </c>
      <c r="C9">
        <v>59.9</v>
      </c>
      <c r="D9">
        <v>0.77</v>
      </c>
      <c r="E9">
        <v>19</v>
      </c>
      <c r="F9">
        <v>37</v>
      </c>
      <c r="G9">
        <v>7</v>
      </c>
      <c r="H9">
        <v>3.8980000000000001</v>
      </c>
      <c r="J9">
        <v>0.28179999999999999</v>
      </c>
      <c r="K9">
        <v>3.8980000000000001</v>
      </c>
    </row>
    <row r="10" spans="1:11">
      <c r="A10" t="s">
        <v>12</v>
      </c>
      <c r="B10">
        <v>9</v>
      </c>
      <c r="C10">
        <v>59.6</v>
      </c>
      <c r="D10">
        <v>0.83</v>
      </c>
      <c r="E10">
        <v>28.45</v>
      </c>
      <c r="F10">
        <v>44</v>
      </c>
      <c r="G10">
        <v>9</v>
      </c>
      <c r="H10">
        <v>5.0519999999999996</v>
      </c>
      <c r="J10">
        <v>0.27900000000000003</v>
      </c>
      <c r="K10">
        <v>5.0519999999999996</v>
      </c>
    </row>
    <row r="11" spans="1:11">
      <c r="A11" t="s">
        <v>12</v>
      </c>
      <c r="B11">
        <v>10</v>
      </c>
      <c r="C11">
        <v>58</v>
      </c>
      <c r="D11">
        <v>1.03</v>
      </c>
      <c r="E11">
        <v>10.199999999999999</v>
      </c>
      <c r="F11">
        <v>25.5</v>
      </c>
      <c r="G11">
        <v>4</v>
      </c>
      <c r="H11">
        <v>2.173</v>
      </c>
      <c r="J11">
        <v>0.26419999999999999</v>
      </c>
      <c r="K11">
        <v>2.173</v>
      </c>
    </row>
    <row r="12" spans="1:11">
      <c r="A12" t="s">
        <v>12</v>
      </c>
      <c r="B12">
        <v>11</v>
      </c>
      <c r="C12">
        <v>60</v>
      </c>
      <c r="D12">
        <v>0.81</v>
      </c>
      <c r="E12">
        <v>15.3</v>
      </c>
      <c r="F12">
        <v>35</v>
      </c>
      <c r="G12">
        <v>6</v>
      </c>
      <c r="H12">
        <v>3.4550000000000001</v>
      </c>
      <c r="J12">
        <v>0.28270000000000001</v>
      </c>
      <c r="K12">
        <v>3.4550000000000001</v>
      </c>
    </row>
    <row r="13" spans="1:11">
      <c r="A13" t="s">
        <v>13</v>
      </c>
      <c r="B13">
        <v>12</v>
      </c>
      <c r="C13">
        <v>67.5</v>
      </c>
      <c r="D13">
        <v>0.5</v>
      </c>
      <c r="E13">
        <v>14.61</v>
      </c>
      <c r="F13">
        <v>27</v>
      </c>
      <c r="G13">
        <v>6</v>
      </c>
      <c r="H13">
        <v>4.5510000000000002</v>
      </c>
      <c r="J13">
        <v>0.35780000000000001</v>
      </c>
      <c r="K13">
        <v>4.5510000000000002</v>
      </c>
    </row>
    <row r="14" spans="1:11">
      <c r="A14" t="s">
        <v>13</v>
      </c>
      <c r="B14">
        <v>13</v>
      </c>
      <c r="C14">
        <v>63.5</v>
      </c>
      <c r="D14">
        <v>0.6</v>
      </c>
      <c r="E14">
        <v>20.100000000000001</v>
      </c>
      <c r="F14">
        <v>35</v>
      </c>
      <c r="G14">
        <v>7</v>
      </c>
      <c r="H14">
        <v>3.9039999999999999</v>
      </c>
      <c r="J14">
        <v>0.31669999999999998</v>
      </c>
      <c r="K14">
        <v>3.9039999999999999</v>
      </c>
    </row>
    <row r="15" spans="1:11">
      <c r="A15" t="s">
        <v>13</v>
      </c>
      <c r="B15">
        <v>14</v>
      </c>
      <c r="C15">
        <v>62.3</v>
      </c>
      <c r="D15">
        <v>0.56999999999999995</v>
      </c>
      <c r="E15">
        <v>17.100000000000001</v>
      </c>
      <c r="F15">
        <v>36.6</v>
      </c>
      <c r="G15">
        <v>6</v>
      </c>
      <c r="H15">
        <v>3.5750000000000002</v>
      </c>
      <c r="J15">
        <v>0.30480000000000002</v>
      </c>
      <c r="K15">
        <v>3.5750000000000002</v>
      </c>
    </row>
    <row r="16" spans="1:11">
      <c r="A16" t="s">
        <v>13</v>
      </c>
      <c r="B16">
        <v>15</v>
      </c>
      <c r="C16">
        <v>68.099999999999994</v>
      </c>
      <c r="D16">
        <v>0.52</v>
      </c>
      <c r="E16">
        <v>15.9</v>
      </c>
      <c r="F16">
        <v>34.6</v>
      </c>
      <c r="G16">
        <v>6</v>
      </c>
      <c r="H16">
        <v>4.492</v>
      </c>
      <c r="J16">
        <v>0.36420000000000002</v>
      </c>
      <c r="K16">
        <v>4.492</v>
      </c>
    </row>
    <row r="17" spans="1:11">
      <c r="A17" t="s">
        <v>13</v>
      </c>
      <c r="B17">
        <v>16</v>
      </c>
      <c r="C17">
        <v>61.7</v>
      </c>
      <c r="D17">
        <v>0.35</v>
      </c>
      <c r="E17">
        <v>16.7</v>
      </c>
      <c r="F17">
        <v>27.5</v>
      </c>
      <c r="G17">
        <v>6</v>
      </c>
      <c r="H17">
        <v>4.0259999999999998</v>
      </c>
      <c r="J17">
        <v>0.29899999999999999</v>
      </c>
      <c r="K17">
        <v>4.0259999999999998</v>
      </c>
    </row>
    <row r="18" spans="1:11">
      <c r="A18" t="s">
        <v>13</v>
      </c>
      <c r="B18">
        <v>17</v>
      </c>
      <c r="C18">
        <v>69.5</v>
      </c>
      <c r="D18">
        <v>0.88</v>
      </c>
      <c r="E18">
        <v>16.2</v>
      </c>
      <c r="F18">
        <v>27.1</v>
      </c>
      <c r="G18">
        <v>6</v>
      </c>
      <c r="H18">
        <v>3.9340000000000002</v>
      </c>
      <c r="J18">
        <v>0.37940000000000002</v>
      </c>
      <c r="K18">
        <v>3.9340000000000002</v>
      </c>
    </row>
    <row r="19" spans="1:11">
      <c r="A19" t="s">
        <v>13</v>
      </c>
      <c r="B19">
        <v>18</v>
      </c>
      <c r="C19">
        <v>61.6</v>
      </c>
      <c r="D19">
        <v>0.75</v>
      </c>
      <c r="E19">
        <v>16.399999999999999</v>
      </c>
      <c r="F19">
        <v>34</v>
      </c>
      <c r="G19">
        <v>6</v>
      </c>
      <c r="H19">
        <v>3.9340000000000002</v>
      </c>
      <c r="J19">
        <v>0.29799999999999999</v>
      </c>
      <c r="K19">
        <v>3.9340000000000002</v>
      </c>
    </row>
    <row r="20" spans="1:11">
      <c r="A20" t="s">
        <v>13</v>
      </c>
      <c r="B20">
        <v>19</v>
      </c>
      <c r="C20">
        <v>62.6</v>
      </c>
      <c r="D20">
        <v>0.74</v>
      </c>
      <c r="E20">
        <v>14.2</v>
      </c>
      <c r="F20">
        <v>26</v>
      </c>
      <c r="G20">
        <v>5</v>
      </c>
      <c r="H20">
        <v>3.6419999999999999</v>
      </c>
      <c r="J20">
        <v>0.30780000000000002</v>
      </c>
      <c r="K20">
        <v>3.6419999999999999</v>
      </c>
    </row>
    <row r="21" spans="1:11">
      <c r="A21" t="s">
        <v>13</v>
      </c>
      <c r="B21">
        <v>20</v>
      </c>
      <c r="C21">
        <v>61</v>
      </c>
      <c r="D21">
        <v>0.61</v>
      </c>
      <c r="E21">
        <v>17.3</v>
      </c>
      <c r="F21">
        <v>31</v>
      </c>
      <c r="G21">
        <v>6</v>
      </c>
      <c r="H21">
        <v>3.15</v>
      </c>
      <c r="J21">
        <v>0.29220000000000002</v>
      </c>
      <c r="K21">
        <v>3.15</v>
      </c>
    </row>
    <row r="22" spans="1:11">
      <c r="A22" t="s">
        <v>14</v>
      </c>
      <c r="B22">
        <v>21</v>
      </c>
      <c r="C22">
        <v>78.599999999999994</v>
      </c>
      <c r="D22">
        <v>0.51</v>
      </c>
      <c r="E22">
        <v>17.32</v>
      </c>
      <c r="F22">
        <v>40</v>
      </c>
      <c r="G22">
        <v>6</v>
      </c>
      <c r="H22">
        <v>6.4989999999999997</v>
      </c>
      <c r="J22">
        <v>0.48520000000000002</v>
      </c>
      <c r="K22">
        <v>6.4989999999999997</v>
      </c>
    </row>
    <row r="23" spans="1:11">
      <c r="A23" t="s">
        <v>14</v>
      </c>
      <c r="B23">
        <v>22</v>
      </c>
      <c r="C23">
        <v>70.2</v>
      </c>
      <c r="D23">
        <v>0.61</v>
      </c>
      <c r="E23">
        <v>23.57</v>
      </c>
      <c r="F23">
        <v>38.200000000000003</v>
      </c>
      <c r="G23">
        <v>8</v>
      </c>
      <c r="H23">
        <v>5.1529999999999996</v>
      </c>
      <c r="J23">
        <v>0.38700000000000001</v>
      </c>
      <c r="K23">
        <v>5.1529999999999996</v>
      </c>
    </row>
    <row r="24" spans="1:11">
      <c r="A24" t="s">
        <v>14</v>
      </c>
      <c r="B24">
        <v>23</v>
      </c>
      <c r="C24">
        <v>74.2</v>
      </c>
      <c r="D24">
        <v>0.3</v>
      </c>
      <c r="E24">
        <v>17.399999999999999</v>
      </c>
      <c r="F24">
        <v>35.299999999999997</v>
      </c>
      <c r="G24">
        <v>7</v>
      </c>
      <c r="H24">
        <v>5.5839999999999996</v>
      </c>
      <c r="J24">
        <v>0.43240000000000001</v>
      </c>
      <c r="K24">
        <v>5.5839999999999996</v>
      </c>
    </row>
    <row r="25" spans="1:11">
      <c r="A25" t="s">
        <v>14</v>
      </c>
      <c r="B25">
        <v>24</v>
      </c>
      <c r="C25">
        <v>72.900000000000006</v>
      </c>
      <c r="D25">
        <v>0.36</v>
      </c>
      <c r="E25">
        <v>19.7</v>
      </c>
      <c r="F25">
        <v>33.4</v>
      </c>
      <c r="G25">
        <v>7</v>
      </c>
      <c r="H25">
        <v>4.4880000000000004</v>
      </c>
      <c r="J25">
        <v>0.41739999999999999</v>
      </c>
      <c r="K25">
        <v>4.4880000000000004</v>
      </c>
    </row>
    <row r="26" spans="1:11">
      <c r="A26" t="s">
        <v>14</v>
      </c>
      <c r="B26">
        <v>25</v>
      </c>
      <c r="C26">
        <v>77.7</v>
      </c>
      <c r="D26">
        <v>0.27</v>
      </c>
      <c r="E26">
        <v>17.899999999999999</v>
      </c>
      <c r="F26">
        <v>31</v>
      </c>
      <c r="G26">
        <v>6</v>
      </c>
      <c r="H26">
        <v>5.1159999999999997</v>
      </c>
      <c r="J26">
        <v>0.47420000000000001</v>
      </c>
      <c r="K26">
        <v>5.1159999999999997</v>
      </c>
    </row>
    <row r="27" spans="1:11">
      <c r="A27" t="s">
        <v>14</v>
      </c>
      <c r="B27">
        <v>26</v>
      </c>
      <c r="C27">
        <v>72.400000000000006</v>
      </c>
      <c r="D27">
        <v>0.57999999999999996</v>
      </c>
      <c r="E27">
        <v>8.6</v>
      </c>
      <c r="F27">
        <v>25.5</v>
      </c>
      <c r="G27">
        <v>3</v>
      </c>
      <c r="H27">
        <v>3.234</v>
      </c>
      <c r="J27">
        <v>0.41170000000000001</v>
      </c>
      <c r="K27">
        <v>3.234</v>
      </c>
    </row>
    <row r="28" spans="1:11">
      <c r="A28" t="s">
        <v>14</v>
      </c>
      <c r="B28">
        <v>27</v>
      </c>
      <c r="C28">
        <v>72.5</v>
      </c>
      <c r="D28">
        <v>1.03</v>
      </c>
      <c r="E28">
        <v>17.399999999999999</v>
      </c>
      <c r="F28">
        <v>30.2</v>
      </c>
      <c r="G28">
        <v>7</v>
      </c>
      <c r="H28">
        <v>6.3380000000000001</v>
      </c>
      <c r="J28">
        <v>0.4128</v>
      </c>
      <c r="K28">
        <v>6.3380000000000001</v>
      </c>
    </row>
    <row r="29" spans="1:11">
      <c r="A29" t="s">
        <v>14</v>
      </c>
      <c r="B29">
        <v>28</v>
      </c>
      <c r="C29">
        <v>79</v>
      </c>
      <c r="D29">
        <v>0.67</v>
      </c>
      <c r="E29">
        <v>11.1</v>
      </c>
      <c r="F29">
        <v>38</v>
      </c>
      <c r="G29">
        <v>4</v>
      </c>
      <c r="H29">
        <v>4.4039999999999999</v>
      </c>
      <c r="J29">
        <v>0.49020000000000002</v>
      </c>
      <c r="K29">
        <v>4.4039999999999999</v>
      </c>
    </row>
    <row r="30" spans="1:11">
      <c r="A30" t="s">
        <v>14</v>
      </c>
      <c r="B30">
        <v>29</v>
      </c>
      <c r="C30">
        <v>71</v>
      </c>
      <c r="D30">
        <v>0.7</v>
      </c>
      <c r="E30">
        <v>18.7</v>
      </c>
      <c r="F30">
        <v>37</v>
      </c>
      <c r="G30">
        <v>7</v>
      </c>
      <c r="H30">
        <v>5.6680000000000001</v>
      </c>
      <c r="J30">
        <v>0.39589999999999997</v>
      </c>
      <c r="K30">
        <v>5.6680000000000001</v>
      </c>
    </row>
    <row r="31" spans="1:11">
      <c r="A31" t="s">
        <v>14</v>
      </c>
      <c r="B31">
        <v>30</v>
      </c>
      <c r="C31">
        <v>72.900000000000006</v>
      </c>
      <c r="D31">
        <v>0.8</v>
      </c>
      <c r="E31">
        <v>16.05</v>
      </c>
      <c r="F31">
        <v>32.9</v>
      </c>
      <c r="G31">
        <v>6</v>
      </c>
      <c r="H31">
        <v>5.0990000000000002</v>
      </c>
      <c r="J31">
        <v>0.41739999999999999</v>
      </c>
      <c r="K31">
        <v>5.0990000000000002</v>
      </c>
    </row>
    <row r="32" spans="1:11">
      <c r="A32" t="s">
        <v>15</v>
      </c>
      <c r="B32">
        <v>31</v>
      </c>
      <c r="C32">
        <v>81.8</v>
      </c>
      <c r="D32">
        <v>0.88</v>
      </c>
      <c r="E32">
        <v>17.2</v>
      </c>
      <c r="F32">
        <v>30.2</v>
      </c>
      <c r="G32">
        <v>6</v>
      </c>
      <c r="H32">
        <v>6.4320000000000004</v>
      </c>
      <c r="J32">
        <v>0.52549999999999997</v>
      </c>
      <c r="K32">
        <v>6.4320000000000004</v>
      </c>
    </row>
    <row r="33" spans="1:11">
      <c r="A33" t="s">
        <v>15</v>
      </c>
      <c r="B33">
        <v>32</v>
      </c>
      <c r="C33">
        <v>88</v>
      </c>
      <c r="D33">
        <v>0.7</v>
      </c>
      <c r="E33">
        <v>23.2</v>
      </c>
      <c r="F33">
        <v>44.4</v>
      </c>
      <c r="G33">
        <v>8</v>
      </c>
      <c r="H33">
        <v>10.137</v>
      </c>
      <c r="J33">
        <v>0.60819999999999996</v>
      </c>
      <c r="K33">
        <v>10.137</v>
      </c>
    </row>
    <row r="34" spans="1:11">
      <c r="A34" t="s">
        <v>15</v>
      </c>
      <c r="B34">
        <v>33</v>
      </c>
      <c r="C34">
        <v>80.7</v>
      </c>
      <c r="D34">
        <v>0.42</v>
      </c>
      <c r="E34">
        <v>16.7</v>
      </c>
      <c r="F34">
        <v>37.5</v>
      </c>
      <c r="G34">
        <v>6</v>
      </c>
      <c r="H34">
        <v>6.226</v>
      </c>
      <c r="J34">
        <v>0.51149999999999995</v>
      </c>
      <c r="K34">
        <v>6.226</v>
      </c>
    </row>
    <row r="35" spans="1:11">
      <c r="A35" t="s">
        <v>15</v>
      </c>
      <c r="B35">
        <v>34</v>
      </c>
      <c r="C35">
        <v>80.8</v>
      </c>
      <c r="D35">
        <v>0.55000000000000004</v>
      </c>
      <c r="E35">
        <v>19.850000000000001</v>
      </c>
      <c r="F35">
        <v>32.1</v>
      </c>
      <c r="G35">
        <v>7</v>
      </c>
      <c r="H35">
        <v>6.3220000000000001</v>
      </c>
      <c r="J35">
        <v>0.51280000000000003</v>
      </c>
      <c r="K35">
        <v>6.3220000000000001</v>
      </c>
    </row>
    <row r="36" spans="1:11">
      <c r="A36" t="s">
        <v>15</v>
      </c>
      <c r="B36">
        <v>35</v>
      </c>
      <c r="C36">
        <v>85.3</v>
      </c>
      <c r="D36">
        <v>0.47</v>
      </c>
      <c r="E36">
        <v>17.8</v>
      </c>
      <c r="F36">
        <v>32.700000000000003</v>
      </c>
      <c r="G36">
        <v>6</v>
      </c>
      <c r="H36">
        <v>7.2430000000000003</v>
      </c>
      <c r="J36">
        <v>0.57150000000000001</v>
      </c>
      <c r="K36">
        <v>7.2430000000000003</v>
      </c>
    </row>
    <row r="37" spans="1:11">
      <c r="A37" t="s">
        <v>15</v>
      </c>
      <c r="B37">
        <v>36</v>
      </c>
      <c r="C37">
        <v>86</v>
      </c>
      <c r="D37">
        <v>0.46</v>
      </c>
      <c r="E37">
        <v>18.2</v>
      </c>
      <c r="F37">
        <v>30</v>
      </c>
      <c r="G37">
        <v>7</v>
      </c>
      <c r="H37">
        <v>5.6849999999999996</v>
      </c>
      <c r="J37">
        <v>0.58089999999999997</v>
      </c>
      <c r="K37">
        <v>5.6849999999999996</v>
      </c>
    </row>
    <row r="38" spans="1:11">
      <c r="A38" t="s">
        <v>15</v>
      </c>
      <c r="B38">
        <v>37</v>
      </c>
      <c r="C38">
        <v>89.4</v>
      </c>
      <c r="D38">
        <v>0.89</v>
      </c>
      <c r="E38">
        <v>18.95</v>
      </c>
      <c r="F38">
        <v>35.9</v>
      </c>
      <c r="G38">
        <v>7</v>
      </c>
      <c r="H38">
        <v>8.0719999999999992</v>
      </c>
      <c r="J38">
        <v>0.62770000000000004</v>
      </c>
      <c r="K38">
        <v>8.0719999999999992</v>
      </c>
    </row>
    <row r="39" spans="1:11">
      <c r="A39" t="s">
        <v>15</v>
      </c>
      <c r="B39">
        <v>38</v>
      </c>
      <c r="C39">
        <v>80.7</v>
      </c>
      <c r="D39">
        <v>0.86</v>
      </c>
      <c r="E39">
        <v>15.3</v>
      </c>
      <c r="F39">
        <v>36</v>
      </c>
      <c r="G39">
        <v>6</v>
      </c>
      <c r="H39">
        <v>6.6120000000000001</v>
      </c>
      <c r="J39">
        <v>0.51149999999999995</v>
      </c>
      <c r="K39">
        <v>6.6120000000000001</v>
      </c>
    </row>
    <row r="40" spans="1:11">
      <c r="A40" t="s">
        <v>15</v>
      </c>
      <c r="B40">
        <v>39</v>
      </c>
      <c r="C40">
        <v>83</v>
      </c>
      <c r="D40">
        <v>0.63</v>
      </c>
      <c r="E40">
        <v>8.4</v>
      </c>
      <c r="F40">
        <v>38</v>
      </c>
      <c r="G40">
        <v>3</v>
      </c>
      <c r="H40">
        <v>3.798</v>
      </c>
      <c r="J40">
        <v>0.54110000000000003</v>
      </c>
      <c r="K40">
        <v>3.798</v>
      </c>
    </row>
    <row r="41" spans="1:11">
      <c r="A41" t="s">
        <v>15</v>
      </c>
      <c r="B41">
        <v>40</v>
      </c>
      <c r="C41">
        <v>87.8</v>
      </c>
      <c r="D41">
        <v>1.1000000000000001</v>
      </c>
      <c r="E41">
        <v>13.9</v>
      </c>
      <c r="F41">
        <v>38.6</v>
      </c>
      <c r="G41">
        <v>6</v>
      </c>
      <c r="H41">
        <v>5.9880000000000004</v>
      </c>
      <c r="J41">
        <v>0.60550000000000004</v>
      </c>
      <c r="K41">
        <v>5.9880000000000004</v>
      </c>
    </row>
    <row r="42" spans="1:11">
      <c r="A42" t="s">
        <v>16</v>
      </c>
      <c r="B42">
        <v>41</v>
      </c>
      <c r="C42">
        <v>93.4</v>
      </c>
      <c r="D42">
        <v>0.67</v>
      </c>
      <c r="E42">
        <v>17.649999999999999</v>
      </c>
      <c r="F42">
        <v>38.799999999999997</v>
      </c>
      <c r="G42">
        <v>7</v>
      </c>
      <c r="H42">
        <v>8.6419999999999995</v>
      </c>
      <c r="J42">
        <v>0.68510000000000004</v>
      </c>
      <c r="K42">
        <v>8.6419999999999995</v>
      </c>
    </row>
    <row r="43" spans="1:11">
      <c r="A43" t="s">
        <v>16</v>
      </c>
      <c r="B43">
        <v>42</v>
      </c>
      <c r="C43">
        <v>91.8</v>
      </c>
      <c r="D43">
        <v>0.56999999999999995</v>
      </c>
      <c r="E43">
        <v>27.6</v>
      </c>
      <c r="F43">
        <v>47.4</v>
      </c>
      <c r="G43">
        <v>10</v>
      </c>
      <c r="H43">
        <v>12.029</v>
      </c>
      <c r="J43">
        <v>0.66190000000000004</v>
      </c>
      <c r="K43">
        <v>12.029</v>
      </c>
    </row>
    <row r="44" spans="1:11">
      <c r="A44" t="s">
        <v>16</v>
      </c>
      <c r="B44">
        <v>43</v>
      </c>
      <c r="C44">
        <v>92</v>
      </c>
      <c r="D44">
        <v>1.24</v>
      </c>
      <c r="E44">
        <v>16.100000000000001</v>
      </c>
      <c r="F44">
        <v>33</v>
      </c>
      <c r="G44">
        <v>6</v>
      </c>
      <c r="H44">
        <v>7.5519999999999996</v>
      </c>
      <c r="J44">
        <v>0.66479999999999995</v>
      </c>
      <c r="K44">
        <v>7.5519999999999996</v>
      </c>
    </row>
    <row r="45" spans="1:11">
      <c r="A45" t="s">
        <v>16</v>
      </c>
      <c r="B45">
        <v>44</v>
      </c>
      <c r="C45">
        <v>90.4</v>
      </c>
      <c r="D45">
        <v>0.75</v>
      </c>
      <c r="E45">
        <v>19.600000000000001</v>
      </c>
      <c r="F45">
        <v>37.799999999999997</v>
      </c>
      <c r="G45">
        <v>7</v>
      </c>
      <c r="H45">
        <v>9.07</v>
      </c>
      <c r="J45">
        <v>0.64180000000000004</v>
      </c>
      <c r="K45">
        <v>9.07</v>
      </c>
    </row>
    <row r="46" spans="1:11">
      <c r="A46" t="s">
        <v>16</v>
      </c>
      <c r="B46">
        <v>45</v>
      </c>
      <c r="C46">
        <v>90.04</v>
      </c>
      <c r="D46">
        <v>0.9</v>
      </c>
      <c r="E46">
        <v>17.600000000000001</v>
      </c>
      <c r="F46">
        <v>42</v>
      </c>
      <c r="G46">
        <v>7</v>
      </c>
      <c r="H46">
        <v>9.0879999999999992</v>
      </c>
      <c r="J46">
        <v>0.63670000000000004</v>
      </c>
      <c r="K46">
        <v>9.0879999999999992</v>
      </c>
    </row>
    <row r="47" spans="1:11">
      <c r="A47" t="s">
        <v>16</v>
      </c>
      <c r="B47">
        <v>46</v>
      </c>
      <c r="C47">
        <v>91</v>
      </c>
      <c r="D47">
        <v>0.97</v>
      </c>
      <c r="E47">
        <v>22.3</v>
      </c>
      <c r="F47">
        <v>49</v>
      </c>
      <c r="G47">
        <v>8</v>
      </c>
      <c r="H47">
        <v>10.308999999999999</v>
      </c>
      <c r="J47">
        <v>0.65039999999999998</v>
      </c>
      <c r="K47">
        <v>10.308999999999999</v>
      </c>
    </row>
    <row r="48" spans="1:11">
      <c r="A48" t="s">
        <v>16</v>
      </c>
      <c r="B48">
        <v>47</v>
      </c>
      <c r="C48">
        <v>97</v>
      </c>
      <c r="D48">
        <v>1.3</v>
      </c>
      <c r="E48">
        <v>15.2</v>
      </c>
      <c r="F48">
        <v>47</v>
      </c>
      <c r="G48">
        <v>6</v>
      </c>
      <c r="H48">
        <v>9.7550000000000008</v>
      </c>
      <c r="J48">
        <v>0.73899999999999999</v>
      </c>
      <c r="K48">
        <v>9.7550000000000008</v>
      </c>
    </row>
    <row r="49" spans="1:11">
      <c r="A49" t="s">
        <v>16</v>
      </c>
      <c r="B49">
        <v>48</v>
      </c>
      <c r="C49">
        <v>91</v>
      </c>
      <c r="D49">
        <v>1.29</v>
      </c>
      <c r="E49">
        <v>12.9</v>
      </c>
      <c r="F49">
        <v>40</v>
      </c>
      <c r="G49">
        <v>5</v>
      </c>
      <c r="H49">
        <v>7.1769999999999996</v>
      </c>
      <c r="J49">
        <v>0.65039999999999998</v>
      </c>
      <c r="K49">
        <v>7.1769999999999996</v>
      </c>
    </row>
    <row r="50" spans="1:11">
      <c r="A50" t="s">
        <v>16</v>
      </c>
      <c r="B50">
        <v>49</v>
      </c>
      <c r="C50">
        <v>97.1</v>
      </c>
      <c r="D50">
        <v>0.93</v>
      </c>
      <c r="E50">
        <v>15.9</v>
      </c>
      <c r="F50">
        <v>35.700000000000003</v>
      </c>
      <c r="G50">
        <v>6</v>
      </c>
      <c r="H50">
        <v>8.0779999999999994</v>
      </c>
      <c r="J50">
        <v>0.74050000000000005</v>
      </c>
      <c r="K50">
        <v>8.0779999999999994</v>
      </c>
    </row>
    <row r="51" spans="1:11">
      <c r="A51" t="s">
        <v>16</v>
      </c>
      <c r="B51">
        <v>50</v>
      </c>
      <c r="C51">
        <v>91.2</v>
      </c>
      <c r="D51">
        <v>1</v>
      </c>
      <c r="E51">
        <v>14.55</v>
      </c>
      <c r="F51">
        <v>30.3</v>
      </c>
      <c r="G51">
        <v>6</v>
      </c>
      <c r="H51">
        <v>8.3510000000000009</v>
      </c>
      <c r="J51">
        <v>0.65329999999999999</v>
      </c>
      <c r="K51">
        <v>8.3510000000000009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5" sqref="B5"/>
    </sheetView>
  </sheetViews>
  <sheetFormatPr defaultRowHeight="14.25"/>
  <sheetData>
    <row r="1" spans="1:9">
      <c r="A1" t="s">
        <v>26</v>
      </c>
    </row>
    <row r="2" spans="1:9" ht="15" thickBot="1"/>
    <row r="3" spans="1:9">
      <c r="A3" s="14" t="s">
        <v>27</v>
      </c>
      <c r="B3" s="14"/>
    </row>
    <row r="4" spans="1:9">
      <c r="A4" s="11" t="s">
        <v>28</v>
      </c>
      <c r="B4" s="11">
        <v>0.97052311980403605</v>
      </c>
    </row>
    <row r="5" spans="1:9">
      <c r="A5" s="11" t="s">
        <v>29</v>
      </c>
      <c r="B5" s="11">
        <v>0.94191512607415939</v>
      </c>
    </row>
    <row r="6" spans="1:9">
      <c r="A6" s="11" t="s">
        <v>30</v>
      </c>
      <c r="B6" s="11">
        <v>0.93944342931135771</v>
      </c>
    </row>
    <row r="7" spans="1:9">
      <c r="A7" s="11" t="s">
        <v>31</v>
      </c>
      <c r="B7" s="11">
        <v>0.1055583547299663</v>
      </c>
    </row>
    <row r="8" spans="1:9" ht="15" thickBot="1">
      <c r="A8" s="12" t="s">
        <v>32</v>
      </c>
      <c r="B8" s="12">
        <v>50</v>
      </c>
    </row>
    <row r="10" spans="1:9" ht="15" thickBot="1">
      <c r="A10" t="s">
        <v>33</v>
      </c>
    </row>
    <row r="11" spans="1:9">
      <c r="A11" s="13"/>
      <c r="B11" s="13" t="s">
        <v>38</v>
      </c>
      <c r="C11" s="13" t="s">
        <v>39</v>
      </c>
      <c r="D11" s="13" t="s">
        <v>40</v>
      </c>
      <c r="E11" s="13" t="s">
        <v>41</v>
      </c>
      <c r="F11" s="13" t="s">
        <v>42</v>
      </c>
    </row>
    <row r="12" spans="1:9">
      <c r="A12" s="11" t="s">
        <v>34</v>
      </c>
      <c r="B12" s="11">
        <v>2</v>
      </c>
      <c r="C12" s="11">
        <v>8.4924266238610588</v>
      </c>
      <c r="D12" s="11">
        <v>4.2462133119305294</v>
      </c>
      <c r="E12" s="11">
        <v>381.08037371318801</v>
      </c>
      <c r="F12" s="11">
        <v>9.0257167414195238E-30</v>
      </c>
    </row>
    <row r="13" spans="1:9">
      <c r="A13" s="11" t="s">
        <v>35</v>
      </c>
      <c r="B13" s="11">
        <v>47</v>
      </c>
      <c r="C13" s="11">
        <v>0.52370061390497769</v>
      </c>
      <c r="D13" s="11">
        <v>1.1142566253297398E-2</v>
      </c>
      <c r="E13" s="11"/>
      <c r="F13" s="11"/>
    </row>
    <row r="14" spans="1:9" ht="15" thickBot="1">
      <c r="A14" s="12" t="s">
        <v>36</v>
      </c>
      <c r="B14" s="12">
        <v>49</v>
      </c>
      <c r="C14" s="12">
        <v>9.0161272377660371</v>
      </c>
      <c r="D14" s="12"/>
      <c r="E14" s="12"/>
      <c r="F14" s="12"/>
    </row>
    <row r="15" spans="1:9" ht="15" thickBot="1"/>
    <row r="16" spans="1:9">
      <c r="A16" s="13"/>
      <c r="B16" s="13" t="s">
        <v>43</v>
      </c>
      <c r="C16" s="13" t="s">
        <v>31</v>
      </c>
      <c r="D16" s="13" t="s">
        <v>44</v>
      </c>
      <c r="E16" s="13" t="s">
        <v>45</v>
      </c>
      <c r="F16" s="13" t="s">
        <v>46</v>
      </c>
      <c r="G16" s="13" t="s">
        <v>47</v>
      </c>
      <c r="H16" s="13" t="s">
        <v>48</v>
      </c>
      <c r="I16" s="13" t="s">
        <v>49</v>
      </c>
    </row>
    <row r="17" spans="1:9">
      <c r="A17" s="11" t="s">
        <v>37</v>
      </c>
      <c r="B17" s="11">
        <v>-8.9686970202962772</v>
      </c>
      <c r="C17" s="11">
        <v>0.38426676793428177</v>
      </c>
      <c r="D17" s="11">
        <v>-23.339767496704596</v>
      </c>
      <c r="E17" s="11">
        <v>1.6979753755095351E-27</v>
      </c>
      <c r="F17" s="11">
        <v>-9.7417420325080162</v>
      </c>
      <c r="G17" s="11">
        <v>-8.1956520080845383</v>
      </c>
      <c r="H17" s="11">
        <v>-9.7417420325080162</v>
      </c>
      <c r="I17" s="11">
        <v>-8.1956520080845383</v>
      </c>
    </row>
    <row r="18" spans="1:9">
      <c r="A18" s="11" t="s">
        <v>23</v>
      </c>
      <c r="B18" s="11">
        <v>2.0338370735304077</v>
      </c>
      <c r="C18" s="11">
        <v>8.2461934875125792E-2</v>
      </c>
      <c r="D18" s="11">
        <v>24.663950422825984</v>
      </c>
      <c r="E18" s="11">
        <v>1.5376335721703395E-28</v>
      </c>
      <c r="F18" s="11">
        <v>1.8679450610745001</v>
      </c>
      <c r="G18" s="11">
        <v>2.199729085986315</v>
      </c>
      <c r="H18" s="11">
        <v>1.8679450610745001</v>
      </c>
      <c r="I18" s="11">
        <v>2.199729085986315</v>
      </c>
    </row>
    <row r="19" spans="1:9" ht="15" thickBot="1">
      <c r="A19" s="12" t="s">
        <v>24</v>
      </c>
      <c r="B19" s="12">
        <v>0.66504433685939335</v>
      </c>
      <c r="C19" s="12">
        <v>6.1739365540574596E-2</v>
      </c>
      <c r="D19" s="12">
        <v>10.771803873208443</v>
      </c>
      <c r="E19" s="12">
        <v>2.7530215551733741E-14</v>
      </c>
      <c r="F19" s="12">
        <v>0.54084075598554349</v>
      </c>
      <c r="G19" s="12">
        <v>0.78924791773324321</v>
      </c>
      <c r="H19" s="12">
        <v>0.54084075598554349</v>
      </c>
      <c r="I19" s="12">
        <v>0.78924791773324321</v>
      </c>
    </row>
    <row r="22" spans="1:9" ht="15">
      <c r="B22" t="s">
        <v>50</v>
      </c>
      <c r="C22" s="16">
        <f>EXP(B17)</f>
        <v>1.2733399772596029E-4</v>
      </c>
    </row>
    <row r="23" spans="1:9" ht="15">
      <c r="B23" t="s">
        <v>51</v>
      </c>
      <c r="C23" s="16">
        <v>2.0338370735304077</v>
      </c>
    </row>
    <row r="24" spans="1:9" ht="15">
      <c r="B24" t="s">
        <v>52</v>
      </c>
      <c r="C24" s="16">
        <v>0.66504433685939335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V51"/>
  <sheetViews>
    <sheetView topLeftCell="J1" workbookViewId="0">
      <selection activeCell="S2" sqref="S2:T4"/>
    </sheetView>
  </sheetViews>
  <sheetFormatPr defaultRowHeight="14.25"/>
  <cols>
    <col min="1" max="1" width="6.5" bestFit="1" customWidth="1"/>
    <col min="2" max="2" width="3.875" bestFit="1" customWidth="1"/>
    <col min="3" max="3" width="5.875" bestFit="1" customWidth="1"/>
    <col min="4" max="4" width="4.875" bestFit="1" customWidth="1"/>
    <col min="5" max="5" width="5.875" bestFit="1" customWidth="1"/>
    <col min="6" max="6" width="4.875" bestFit="1" customWidth="1"/>
    <col min="7" max="7" width="6.875" bestFit="1" customWidth="1"/>
    <col min="8" max="8" width="8.625" bestFit="1" customWidth="1"/>
    <col min="10" max="10" width="8.125" bestFit="1" customWidth="1"/>
    <col min="11" max="11" width="9.375" bestFit="1" customWidth="1"/>
    <col min="12" max="12" width="7" bestFit="1" customWidth="1"/>
    <col min="13" max="13" width="8.625" bestFit="1" customWidth="1"/>
  </cols>
  <sheetData>
    <row r="1" spans="1:2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J1" t="s">
        <v>23</v>
      </c>
      <c r="K1" t="s">
        <v>24</v>
      </c>
      <c r="L1" t="s">
        <v>25</v>
      </c>
      <c r="M1" t="s">
        <v>8</v>
      </c>
      <c r="N1" t="s">
        <v>53</v>
      </c>
      <c r="O1" t="s">
        <v>54</v>
      </c>
      <c r="P1" t="s">
        <v>60</v>
      </c>
      <c r="Q1" t="s">
        <v>61</v>
      </c>
    </row>
    <row r="2" spans="1:22">
      <c r="A2" t="s">
        <v>12</v>
      </c>
      <c r="B2">
        <v>1</v>
      </c>
      <c r="C2">
        <v>57.2</v>
      </c>
      <c r="D2">
        <v>0.57999999999999996</v>
      </c>
      <c r="E2">
        <v>19.3</v>
      </c>
      <c r="F2">
        <v>38.9</v>
      </c>
      <c r="G2">
        <v>7</v>
      </c>
      <c r="H2">
        <v>3.7480000000000002</v>
      </c>
      <c r="J2">
        <f>LN(C2)</f>
        <v>4.0465538983857519</v>
      </c>
      <c r="K2">
        <f>LN(E2)</f>
        <v>2.9601050959108397</v>
      </c>
      <c r="L2">
        <f>LN(H2)</f>
        <v>1.3212223643761758</v>
      </c>
      <c r="M2">
        <v>3.7480000000000002</v>
      </c>
      <c r="N2" s="3">
        <f>ROUND(EXP($T$2+$T$3*J2+$T$4*K2),4)</f>
        <v>3.4209999999999998</v>
      </c>
      <c r="O2">
        <f>(M2-N2)^2</f>
        <v>0.10692900000000026</v>
      </c>
      <c r="P2">
        <f>(M2-$T$6)^2</f>
        <v>3.3723649599999979</v>
      </c>
      <c r="Q2">
        <f>(N2-$T$6)^2</f>
        <v>4.680299559999999</v>
      </c>
      <c r="S2" t="s">
        <v>50</v>
      </c>
      <c r="T2">
        <v>-8.9686970202962772</v>
      </c>
      <c r="U2">
        <f>EXP(T2)</f>
        <v>1.2733399772596029E-4</v>
      </c>
    </row>
    <row r="3" spans="1:22">
      <c r="A3" t="s">
        <v>12</v>
      </c>
      <c r="B3">
        <v>2</v>
      </c>
      <c r="C3">
        <v>58.7</v>
      </c>
      <c r="D3">
        <v>0.4</v>
      </c>
      <c r="E3">
        <v>20.7</v>
      </c>
      <c r="F3">
        <v>34.200000000000003</v>
      </c>
      <c r="G3">
        <v>7</v>
      </c>
      <c r="H3">
        <v>3.4769999999999999</v>
      </c>
      <c r="J3">
        <f t="shared" ref="J3:J51" si="0">LN(C3)</f>
        <v>4.0724397268340509</v>
      </c>
      <c r="K3">
        <f t="shared" ref="K3:K51" si="1">LN(E3)</f>
        <v>3.0301337002713233</v>
      </c>
      <c r="L3">
        <f t="shared" ref="L3:L51" si="2">LN(H3)</f>
        <v>1.2461698530257244</v>
      </c>
      <c r="M3">
        <v>3.4769999999999999</v>
      </c>
      <c r="N3" s="3">
        <f t="shared" ref="N3:N51" si="3">ROUND(EXP($T$2+$T$3*J3+$T$4*K3),4)</f>
        <v>3.7778999999999998</v>
      </c>
      <c r="O3">
        <f t="shared" ref="O3:O51" si="4">(M3-N3)^2</f>
        <v>9.0540809999999972E-2</v>
      </c>
      <c r="P3">
        <f t="shared" ref="P3:P51" si="5">(M3-$T$6)^2</f>
        <v>4.4411347599999988</v>
      </c>
      <c r="Q3">
        <f t="shared" ref="Q3:Q51" si="6">(N3-$T$6)^2</f>
        <v>3.2634422499999993</v>
      </c>
      <c r="S3" t="s">
        <v>51</v>
      </c>
      <c r="T3">
        <v>2.0338370735304077</v>
      </c>
    </row>
    <row r="4" spans="1:22">
      <c r="A4" t="s">
        <v>12</v>
      </c>
      <c r="B4">
        <v>3</v>
      </c>
      <c r="C4">
        <v>57.7</v>
      </c>
      <c r="D4">
        <v>0.5</v>
      </c>
      <c r="E4">
        <v>20.100000000000001</v>
      </c>
      <c r="F4">
        <v>33.200000000000003</v>
      </c>
      <c r="G4">
        <v>7</v>
      </c>
      <c r="H4">
        <v>3.55</v>
      </c>
      <c r="J4">
        <f t="shared" si="0"/>
        <v>4.0552571735140539</v>
      </c>
      <c r="K4">
        <f t="shared" si="1"/>
        <v>3.0007198150650303</v>
      </c>
      <c r="L4">
        <f t="shared" si="2"/>
        <v>1.2669476034873244</v>
      </c>
      <c r="M4">
        <v>3.55</v>
      </c>
      <c r="N4" s="3">
        <f t="shared" si="3"/>
        <v>3.5773999999999999</v>
      </c>
      <c r="O4">
        <f t="shared" si="4"/>
        <v>7.5076000000000493E-4</v>
      </c>
      <c r="P4">
        <f t="shared" si="5"/>
        <v>4.1387833599999988</v>
      </c>
      <c r="Q4">
        <f t="shared" si="6"/>
        <v>4.0280489999999984</v>
      </c>
      <c r="S4" t="s">
        <v>52</v>
      </c>
      <c r="T4">
        <v>0.66504433685939335</v>
      </c>
    </row>
    <row r="5" spans="1:22">
      <c r="A5" t="s">
        <v>12</v>
      </c>
      <c r="B5">
        <v>4</v>
      </c>
      <c r="C5">
        <v>50.7</v>
      </c>
      <c r="D5">
        <v>0.38</v>
      </c>
      <c r="E5">
        <v>15.48</v>
      </c>
      <c r="F5">
        <v>26.6</v>
      </c>
      <c r="G5">
        <v>6</v>
      </c>
      <c r="H5">
        <v>2.0470000000000002</v>
      </c>
      <c r="J5">
        <f t="shared" si="0"/>
        <v>3.9259259105971376</v>
      </c>
      <c r="K5">
        <f t="shared" si="1"/>
        <v>2.7395488681615809</v>
      </c>
      <c r="L5">
        <f t="shared" si="2"/>
        <v>0.7163753066791525</v>
      </c>
      <c r="M5">
        <v>2.0470000000000002</v>
      </c>
      <c r="N5" s="3">
        <f t="shared" si="3"/>
        <v>2.3115000000000001</v>
      </c>
      <c r="O5">
        <f t="shared" si="4"/>
        <v>6.9960249999999974E-2</v>
      </c>
      <c r="P5">
        <f t="shared" si="5"/>
        <v>12.513198759999996</v>
      </c>
      <c r="Q5">
        <f t="shared" si="6"/>
        <v>10.711874409999997</v>
      </c>
    </row>
    <row r="6" spans="1:22">
      <c r="A6" t="s">
        <v>12</v>
      </c>
      <c r="B6">
        <v>5</v>
      </c>
      <c r="C6">
        <v>55.3</v>
      </c>
      <c r="D6">
        <v>0.38</v>
      </c>
      <c r="E6">
        <v>10</v>
      </c>
      <c r="F6">
        <v>21.6</v>
      </c>
      <c r="G6">
        <v>4</v>
      </c>
      <c r="H6">
        <v>2.0489999999999999</v>
      </c>
      <c r="J6">
        <f t="shared" si="0"/>
        <v>4.0127729085282891</v>
      </c>
      <c r="K6">
        <f t="shared" si="1"/>
        <v>2.3025850929940459</v>
      </c>
      <c r="L6">
        <f t="shared" si="2"/>
        <v>0.71735186925676264</v>
      </c>
      <c r="M6">
        <v>2.0489999999999999</v>
      </c>
      <c r="N6" s="3">
        <f t="shared" si="3"/>
        <v>2.0626000000000002</v>
      </c>
      <c r="O6">
        <f t="shared" si="4"/>
        <v>1.8496000000000758E-4</v>
      </c>
      <c r="P6">
        <f t="shared" si="5"/>
        <v>12.499053159999997</v>
      </c>
      <c r="Q6">
        <f t="shared" si="6"/>
        <v>12.403075239999996</v>
      </c>
      <c r="S6" t="s">
        <v>57</v>
      </c>
      <c r="T6">
        <v>5.5843999999999996</v>
      </c>
    </row>
    <row r="7" spans="1:22">
      <c r="A7" t="s">
        <v>12</v>
      </c>
      <c r="B7">
        <v>6</v>
      </c>
      <c r="C7">
        <v>56.1</v>
      </c>
      <c r="D7">
        <v>0.63</v>
      </c>
      <c r="E7">
        <v>16.260000000000002</v>
      </c>
      <c r="F7">
        <v>28.7</v>
      </c>
      <c r="G7">
        <v>6</v>
      </c>
      <c r="H7">
        <v>3.0859999999999999</v>
      </c>
      <c r="J7">
        <f t="shared" si="0"/>
        <v>4.0271358125286509</v>
      </c>
      <c r="K7">
        <f t="shared" si="1"/>
        <v>2.7887081041196646</v>
      </c>
      <c r="L7">
        <f t="shared" si="2"/>
        <v>1.1268757539409691</v>
      </c>
      <c r="M7">
        <v>3.0859999999999999</v>
      </c>
      <c r="N7" s="3">
        <f t="shared" si="3"/>
        <v>2.9342999999999999</v>
      </c>
      <c r="O7">
        <f t="shared" si="4"/>
        <v>2.3012889999999984E-2</v>
      </c>
      <c r="P7">
        <f t="shared" si="5"/>
        <v>6.2420025599999986</v>
      </c>
      <c r="Q7">
        <f t="shared" si="6"/>
        <v>7.0230300099999985</v>
      </c>
    </row>
    <row r="8" spans="1:22">
      <c r="A8" t="s">
        <v>12</v>
      </c>
      <c r="B8">
        <v>7</v>
      </c>
      <c r="C8">
        <v>57.5</v>
      </c>
      <c r="D8">
        <v>0.68</v>
      </c>
      <c r="E8">
        <v>15.3</v>
      </c>
      <c r="F8">
        <v>29</v>
      </c>
      <c r="G8">
        <v>6</v>
      </c>
      <c r="H8">
        <v>3.3279999999999998</v>
      </c>
      <c r="J8">
        <f t="shared" si="0"/>
        <v>4.0517849478033048</v>
      </c>
      <c r="K8">
        <f t="shared" si="1"/>
        <v>2.7278528283983898</v>
      </c>
      <c r="L8">
        <f t="shared" si="2"/>
        <v>1.2023715229589622</v>
      </c>
      <c r="M8">
        <v>3.3279999999999998</v>
      </c>
      <c r="N8" s="3">
        <f t="shared" si="3"/>
        <v>2.9626999999999999</v>
      </c>
      <c r="O8">
        <f t="shared" si="4"/>
        <v>0.13344408999999996</v>
      </c>
      <c r="P8">
        <f t="shared" si="5"/>
        <v>5.0913409599999992</v>
      </c>
      <c r="Q8">
        <f t="shared" si="6"/>
        <v>6.8733108899999982</v>
      </c>
      <c r="S8" t="s">
        <v>63</v>
      </c>
      <c r="T8">
        <f>SUM(P2:P51)</f>
        <v>275.52945800000009</v>
      </c>
    </row>
    <row r="9" spans="1:22">
      <c r="A9" t="s">
        <v>12</v>
      </c>
      <c r="B9">
        <v>8</v>
      </c>
      <c r="C9">
        <v>59.9</v>
      </c>
      <c r="D9">
        <v>0.77</v>
      </c>
      <c r="E9">
        <v>19</v>
      </c>
      <c r="F9">
        <v>37</v>
      </c>
      <c r="G9">
        <v>7</v>
      </c>
      <c r="H9">
        <v>3.8980000000000001</v>
      </c>
      <c r="J9">
        <f t="shared" si="0"/>
        <v>4.0926765051214034</v>
      </c>
      <c r="K9">
        <f t="shared" si="1"/>
        <v>2.9444389791664403</v>
      </c>
      <c r="L9">
        <f t="shared" si="2"/>
        <v>1.360463601085369</v>
      </c>
      <c r="M9">
        <v>3.8980000000000001</v>
      </c>
      <c r="N9" s="3">
        <f t="shared" si="3"/>
        <v>3.7185000000000001</v>
      </c>
      <c r="O9">
        <f t="shared" si="4"/>
        <v>3.2220249999999999E-2</v>
      </c>
      <c r="P9">
        <f t="shared" si="5"/>
        <v>2.8439449599999982</v>
      </c>
      <c r="Q9">
        <f t="shared" si="6"/>
        <v>3.4815828099999981</v>
      </c>
      <c r="S9" t="s">
        <v>62</v>
      </c>
      <c r="T9">
        <f>SUM(Q2:Q51)</f>
        <v>244.92261421000003</v>
      </c>
    </row>
    <row r="10" spans="1:22">
      <c r="A10" t="s">
        <v>12</v>
      </c>
      <c r="B10">
        <v>9</v>
      </c>
      <c r="C10">
        <v>59.6</v>
      </c>
      <c r="D10">
        <v>0.83</v>
      </c>
      <c r="E10">
        <v>28.45</v>
      </c>
      <c r="F10">
        <v>44</v>
      </c>
      <c r="G10">
        <v>9</v>
      </c>
      <c r="H10">
        <v>5.0519999999999996</v>
      </c>
      <c r="J10">
        <f t="shared" si="0"/>
        <v>4.0876555740713041</v>
      </c>
      <c r="K10">
        <f t="shared" si="1"/>
        <v>3.34814816057234</v>
      </c>
      <c r="L10">
        <f t="shared" si="2"/>
        <v>1.6197842044882447</v>
      </c>
      <c r="M10">
        <v>5.0519999999999996</v>
      </c>
      <c r="N10" s="3">
        <f t="shared" si="3"/>
        <v>4.8143000000000002</v>
      </c>
      <c r="O10">
        <f t="shared" si="4"/>
        <v>5.6501289999999697E-2</v>
      </c>
      <c r="P10">
        <f t="shared" si="5"/>
        <v>0.28344976</v>
      </c>
      <c r="Q10">
        <f t="shared" si="6"/>
        <v>0.59305400999999902</v>
      </c>
    </row>
    <row r="11" spans="1:22">
      <c r="A11" t="s">
        <v>12</v>
      </c>
      <c r="B11">
        <v>10</v>
      </c>
      <c r="C11">
        <v>58</v>
      </c>
      <c r="D11">
        <v>1.03</v>
      </c>
      <c r="E11">
        <v>10.199999999999999</v>
      </c>
      <c r="F11">
        <v>25.5</v>
      </c>
      <c r="G11">
        <v>4</v>
      </c>
      <c r="H11">
        <v>2.173</v>
      </c>
      <c r="J11">
        <f t="shared" si="0"/>
        <v>4.0604430105464191</v>
      </c>
      <c r="K11">
        <f t="shared" si="1"/>
        <v>2.3223877202902252</v>
      </c>
      <c r="L11">
        <f t="shared" si="2"/>
        <v>0.77610870127429266</v>
      </c>
      <c r="M11">
        <v>2.173</v>
      </c>
      <c r="N11" s="3">
        <f t="shared" si="3"/>
        <v>2.3027000000000002</v>
      </c>
      <c r="O11">
        <f t="shared" si="4"/>
        <v>1.682209000000004E-2</v>
      </c>
      <c r="P11">
        <f t="shared" si="5"/>
        <v>11.637649959999997</v>
      </c>
      <c r="Q11">
        <f t="shared" si="6"/>
        <v>10.769554889999997</v>
      </c>
      <c r="S11" t="s">
        <v>55</v>
      </c>
      <c r="T11">
        <f>SUM(O2:O51)</f>
        <v>18.067927650000001</v>
      </c>
    </row>
    <row r="12" spans="1:22">
      <c r="A12" t="s">
        <v>12</v>
      </c>
      <c r="B12">
        <v>11</v>
      </c>
      <c r="C12">
        <v>60</v>
      </c>
      <c r="D12">
        <v>0.81</v>
      </c>
      <c r="E12">
        <v>15.3</v>
      </c>
      <c r="F12">
        <v>35</v>
      </c>
      <c r="G12">
        <v>6</v>
      </c>
      <c r="H12">
        <v>3.4550000000000001</v>
      </c>
      <c r="J12">
        <f t="shared" si="0"/>
        <v>4.0943445622221004</v>
      </c>
      <c r="K12">
        <f t="shared" si="1"/>
        <v>2.7278528283983898</v>
      </c>
      <c r="L12">
        <f t="shared" si="2"/>
        <v>1.2398224572196332</v>
      </c>
      <c r="M12">
        <v>3.4550000000000001</v>
      </c>
      <c r="N12" s="3">
        <f t="shared" si="3"/>
        <v>3.2305999999999999</v>
      </c>
      <c r="O12">
        <f t="shared" si="4"/>
        <v>5.0355360000000071E-2</v>
      </c>
      <c r="P12">
        <f t="shared" si="5"/>
        <v>4.5343443599999977</v>
      </c>
      <c r="Q12">
        <f t="shared" si="6"/>
        <v>5.5403744399999981</v>
      </c>
      <c r="S12" t="s">
        <v>56</v>
      </c>
      <c r="T12">
        <f>T11/47</f>
        <v>0.38442399255319154</v>
      </c>
    </row>
    <row r="13" spans="1:22">
      <c r="A13" t="s">
        <v>13</v>
      </c>
      <c r="B13">
        <v>12</v>
      </c>
      <c r="C13">
        <v>67.5</v>
      </c>
      <c r="D13">
        <v>0.5</v>
      </c>
      <c r="E13">
        <v>14.61</v>
      </c>
      <c r="F13">
        <v>27</v>
      </c>
      <c r="G13">
        <v>6</v>
      </c>
      <c r="H13">
        <v>4.5510000000000002</v>
      </c>
      <c r="J13">
        <f t="shared" si="0"/>
        <v>4.2121275978784842</v>
      </c>
      <c r="K13">
        <f t="shared" si="1"/>
        <v>2.6817062257626079</v>
      </c>
      <c r="L13">
        <f t="shared" si="2"/>
        <v>1.5153469890345048</v>
      </c>
      <c r="M13">
        <v>4.5510000000000002</v>
      </c>
      <c r="N13" s="3">
        <f t="shared" si="3"/>
        <v>3.9809999999999999</v>
      </c>
      <c r="O13">
        <f t="shared" si="4"/>
        <v>0.3249000000000003</v>
      </c>
      <c r="P13">
        <f t="shared" si="5"/>
        <v>1.0679155599999988</v>
      </c>
      <c r="Q13">
        <f t="shared" si="6"/>
        <v>2.5708915599999993</v>
      </c>
    </row>
    <row r="14" spans="1:22">
      <c r="A14" t="s">
        <v>13</v>
      </c>
      <c r="B14">
        <v>13</v>
      </c>
      <c r="C14">
        <v>63.5</v>
      </c>
      <c r="D14">
        <v>0.6</v>
      </c>
      <c r="E14">
        <v>20.100000000000001</v>
      </c>
      <c r="F14">
        <v>35</v>
      </c>
      <c r="G14">
        <v>7</v>
      </c>
      <c r="H14">
        <v>3.9039999999999999</v>
      </c>
      <c r="J14">
        <f t="shared" si="0"/>
        <v>4.1510399058986458</v>
      </c>
      <c r="K14">
        <f t="shared" si="1"/>
        <v>3.0007198150650303</v>
      </c>
      <c r="L14">
        <f t="shared" si="2"/>
        <v>1.362001668550846</v>
      </c>
      <c r="M14">
        <v>3.9039999999999999</v>
      </c>
      <c r="N14" s="3">
        <f t="shared" si="3"/>
        <v>4.3468999999999998</v>
      </c>
      <c r="O14">
        <f t="shared" si="4"/>
        <v>0.19616040999999987</v>
      </c>
      <c r="P14">
        <f t="shared" si="5"/>
        <v>2.8237441599999991</v>
      </c>
      <c r="Q14">
        <f t="shared" si="6"/>
        <v>1.5314062499999996</v>
      </c>
      <c r="S14" t="s">
        <v>58</v>
      </c>
      <c r="T14">
        <f>SQRT(T12)</f>
        <v>0.62001934853131124</v>
      </c>
      <c r="V14">
        <v>0.74574399999999996</v>
      </c>
    </row>
    <row r="15" spans="1:22" ht="15">
      <c r="A15" t="s">
        <v>13</v>
      </c>
      <c r="B15">
        <v>14</v>
      </c>
      <c r="C15">
        <v>62.3</v>
      </c>
      <c r="D15">
        <v>0.56999999999999995</v>
      </c>
      <c r="E15">
        <v>17.100000000000001</v>
      </c>
      <c r="F15">
        <v>36.6</v>
      </c>
      <c r="G15">
        <v>6</v>
      </c>
      <c r="H15">
        <v>3.5750000000000002</v>
      </c>
      <c r="J15">
        <f t="shared" si="0"/>
        <v>4.1319614257934072</v>
      </c>
      <c r="K15">
        <f t="shared" si="1"/>
        <v>2.8390784635086144</v>
      </c>
      <c r="L15">
        <f t="shared" si="2"/>
        <v>1.2739651761459709</v>
      </c>
      <c r="M15">
        <v>3.5750000000000002</v>
      </c>
      <c r="N15" s="3">
        <f t="shared" si="3"/>
        <v>3.7551999999999999</v>
      </c>
      <c r="O15">
        <f t="shared" si="4"/>
        <v>3.247203999999989E-2</v>
      </c>
      <c r="P15">
        <f t="shared" si="5"/>
        <v>4.037688359999998</v>
      </c>
      <c r="Q15">
        <f t="shared" si="6"/>
        <v>3.3459726399999989</v>
      </c>
      <c r="S15" s="16" t="s">
        <v>59</v>
      </c>
      <c r="T15" s="16">
        <f>100*(T14/T6)</f>
        <v>11.102703039383126</v>
      </c>
      <c r="V15" s="16">
        <f>ROUND(100*(V14/T6),2)</f>
        <v>13.35</v>
      </c>
    </row>
    <row r="16" spans="1:22">
      <c r="A16" t="s">
        <v>13</v>
      </c>
      <c r="B16">
        <v>15</v>
      </c>
      <c r="C16">
        <v>68.099999999999994</v>
      </c>
      <c r="D16">
        <v>0.52</v>
      </c>
      <c r="E16">
        <v>15.9</v>
      </c>
      <c r="F16">
        <v>34.6</v>
      </c>
      <c r="G16">
        <v>6</v>
      </c>
      <c r="H16">
        <v>4.492</v>
      </c>
      <c r="J16">
        <f t="shared" si="0"/>
        <v>4.220977213155467</v>
      </c>
      <c r="K16">
        <f t="shared" si="1"/>
        <v>2.7663191092261861</v>
      </c>
      <c r="L16">
        <f t="shared" si="2"/>
        <v>1.5022980368761967</v>
      </c>
      <c r="M16">
        <v>4.492</v>
      </c>
      <c r="N16" s="3">
        <f t="shared" si="3"/>
        <v>4.2878999999999996</v>
      </c>
      <c r="O16">
        <f t="shared" si="4"/>
        <v>4.1656810000000162E-2</v>
      </c>
      <c r="P16">
        <f t="shared" si="5"/>
        <v>1.193337759999999</v>
      </c>
      <c r="Q16">
        <f t="shared" si="6"/>
        <v>1.68091225</v>
      </c>
    </row>
    <row r="17" spans="1:22" ht="15">
      <c r="A17" t="s">
        <v>13</v>
      </c>
      <c r="B17">
        <v>16</v>
      </c>
      <c r="C17">
        <v>61.7</v>
      </c>
      <c r="D17">
        <v>0.35</v>
      </c>
      <c r="E17">
        <v>16.7</v>
      </c>
      <c r="F17">
        <v>27.5</v>
      </c>
      <c r="G17">
        <v>6</v>
      </c>
      <c r="H17">
        <v>4.0259999999999998</v>
      </c>
      <c r="J17">
        <f t="shared" si="0"/>
        <v>4.1222839309113422</v>
      </c>
      <c r="K17">
        <f t="shared" si="1"/>
        <v>2.8154087194227095</v>
      </c>
      <c r="L17">
        <f t="shared" si="2"/>
        <v>1.3927733272175997</v>
      </c>
      <c r="M17">
        <v>4.0259999999999998</v>
      </c>
      <c r="N17" s="3">
        <f t="shared" si="3"/>
        <v>3.6244999999999998</v>
      </c>
      <c r="O17">
        <f t="shared" si="4"/>
        <v>0.16120224999999996</v>
      </c>
      <c r="P17">
        <f t="shared" si="5"/>
        <v>2.4286105599999992</v>
      </c>
      <c r="Q17">
        <f t="shared" si="6"/>
        <v>3.841208009999999</v>
      </c>
      <c r="S17" s="16" t="s">
        <v>64</v>
      </c>
      <c r="T17" s="10">
        <f>ROUND(T9/T8,2)</f>
        <v>0.89</v>
      </c>
      <c r="V17" s="16">
        <v>0.9</v>
      </c>
    </row>
    <row r="18" spans="1:22">
      <c r="A18" t="s">
        <v>13</v>
      </c>
      <c r="B18">
        <v>17</v>
      </c>
      <c r="C18">
        <v>69.5</v>
      </c>
      <c r="D18">
        <v>0.88</v>
      </c>
      <c r="E18">
        <v>16.2</v>
      </c>
      <c r="F18">
        <v>27.1</v>
      </c>
      <c r="G18">
        <v>6</v>
      </c>
      <c r="H18">
        <v>3.9340000000000002</v>
      </c>
      <c r="J18">
        <f t="shared" si="0"/>
        <v>4.2413267525707461</v>
      </c>
      <c r="K18">
        <f t="shared" si="1"/>
        <v>2.7850112422383382</v>
      </c>
      <c r="L18">
        <f t="shared" si="2"/>
        <v>1.3696567199668674</v>
      </c>
      <c r="M18">
        <v>3.9340000000000002</v>
      </c>
      <c r="N18" s="3">
        <f t="shared" si="3"/>
        <v>4.5250000000000004</v>
      </c>
      <c r="O18">
        <f t="shared" si="4"/>
        <v>0.34928100000000023</v>
      </c>
      <c r="P18">
        <f t="shared" si="5"/>
        <v>2.723820159999998</v>
      </c>
      <c r="Q18">
        <f t="shared" si="6"/>
        <v>1.1223283599999985</v>
      </c>
    </row>
    <row r="19" spans="1:22">
      <c r="A19" t="s">
        <v>13</v>
      </c>
      <c r="B19">
        <v>18</v>
      </c>
      <c r="C19">
        <v>61.6</v>
      </c>
      <c r="D19">
        <v>0.75</v>
      </c>
      <c r="E19">
        <v>16.399999999999999</v>
      </c>
      <c r="F19">
        <v>34</v>
      </c>
      <c r="G19">
        <v>6</v>
      </c>
      <c r="H19">
        <v>3.9340000000000002</v>
      </c>
      <c r="J19">
        <f t="shared" si="0"/>
        <v>4.1206618705394744</v>
      </c>
      <c r="K19">
        <f t="shared" si="1"/>
        <v>2.7972813348301528</v>
      </c>
      <c r="L19">
        <f t="shared" si="2"/>
        <v>1.3696567199668674</v>
      </c>
      <c r="M19">
        <v>3.9340000000000002</v>
      </c>
      <c r="N19" s="3">
        <f t="shared" si="3"/>
        <v>3.5693000000000001</v>
      </c>
      <c r="O19">
        <f t="shared" si="4"/>
        <v>0.13300609000000002</v>
      </c>
      <c r="P19">
        <f t="shared" si="5"/>
        <v>2.723820159999998</v>
      </c>
      <c r="Q19">
        <f t="shared" si="6"/>
        <v>4.0606280099999976</v>
      </c>
      <c r="V19">
        <v>0.61395699999999997</v>
      </c>
    </row>
    <row r="20" spans="1:22" ht="15">
      <c r="A20" t="s">
        <v>13</v>
      </c>
      <c r="B20">
        <v>19</v>
      </c>
      <c r="C20">
        <v>62.6</v>
      </c>
      <c r="D20">
        <v>0.74</v>
      </c>
      <c r="E20">
        <v>14.2</v>
      </c>
      <c r="F20">
        <v>26</v>
      </c>
      <c r="G20">
        <v>5</v>
      </c>
      <c r="H20">
        <v>3.6419999999999999</v>
      </c>
      <c r="J20">
        <f t="shared" si="0"/>
        <v>4.1367652781060524</v>
      </c>
      <c r="K20">
        <f t="shared" si="1"/>
        <v>2.653241964607215</v>
      </c>
      <c r="L20">
        <f t="shared" si="2"/>
        <v>1.2925329813054163</v>
      </c>
      <c r="M20">
        <v>3.6419999999999999</v>
      </c>
      <c r="N20" s="3">
        <f t="shared" si="3"/>
        <v>3.3512</v>
      </c>
      <c r="O20">
        <f t="shared" si="4"/>
        <v>8.4564639999999969E-2</v>
      </c>
      <c r="P20">
        <f t="shared" si="5"/>
        <v>3.7729177599999986</v>
      </c>
      <c r="Q20">
        <f t="shared" si="6"/>
        <v>4.9871822399999983</v>
      </c>
      <c r="V20" s="16">
        <f>ROUND(100*(V19/T6),2)</f>
        <v>10.99</v>
      </c>
    </row>
    <row r="21" spans="1:22">
      <c r="A21" t="s">
        <v>13</v>
      </c>
      <c r="B21">
        <v>20</v>
      </c>
      <c r="C21">
        <v>61</v>
      </c>
      <c r="D21">
        <v>0.61</v>
      </c>
      <c r="E21">
        <v>17.3</v>
      </c>
      <c r="F21">
        <v>31</v>
      </c>
      <c r="G21">
        <v>6</v>
      </c>
      <c r="H21">
        <v>3.15</v>
      </c>
      <c r="J21">
        <f t="shared" si="0"/>
        <v>4.1108738641733114</v>
      </c>
      <c r="K21">
        <f t="shared" si="1"/>
        <v>2.8507065015037334</v>
      </c>
      <c r="L21">
        <f t="shared" si="2"/>
        <v>1.1474024528375417</v>
      </c>
      <c r="M21">
        <v>3.15</v>
      </c>
      <c r="N21" s="3">
        <f t="shared" si="3"/>
        <v>3.6255000000000002</v>
      </c>
      <c r="O21">
        <f t="shared" si="4"/>
        <v>0.22610025000000025</v>
      </c>
      <c r="P21">
        <f t="shared" si="5"/>
        <v>5.9263033599999986</v>
      </c>
      <c r="Q21">
        <f t="shared" si="6"/>
        <v>3.8372892099999976</v>
      </c>
    </row>
    <row r="22" spans="1:22">
      <c r="A22" t="s">
        <v>14</v>
      </c>
      <c r="B22">
        <v>21</v>
      </c>
      <c r="C22">
        <v>78.599999999999994</v>
      </c>
      <c r="D22">
        <v>0.51</v>
      </c>
      <c r="E22">
        <v>17.32</v>
      </c>
      <c r="F22">
        <v>40</v>
      </c>
      <c r="G22">
        <v>6</v>
      </c>
      <c r="H22">
        <v>6.4989999999999997</v>
      </c>
      <c r="J22">
        <f t="shared" si="0"/>
        <v>4.3643716994351607</v>
      </c>
      <c r="K22">
        <f t="shared" si="1"/>
        <v>2.8518619031342891</v>
      </c>
      <c r="L22">
        <f t="shared" si="2"/>
        <v>1.8716483189122117</v>
      </c>
      <c r="M22">
        <v>6.4989999999999997</v>
      </c>
      <c r="N22" s="3">
        <f t="shared" si="3"/>
        <v>6.0759999999999996</v>
      </c>
      <c r="O22">
        <f t="shared" si="4"/>
        <v>0.17892900000000003</v>
      </c>
      <c r="P22">
        <f t="shared" si="5"/>
        <v>0.83649316000000018</v>
      </c>
      <c r="Q22">
        <f t="shared" si="6"/>
        <v>0.24167056000000003</v>
      </c>
    </row>
    <row r="23" spans="1:22">
      <c r="A23" t="s">
        <v>14</v>
      </c>
      <c r="B23">
        <v>22</v>
      </c>
      <c r="C23">
        <v>70.2</v>
      </c>
      <c r="D23">
        <v>0.61</v>
      </c>
      <c r="E23">
        <v>23.57</v>
      </c>
      <c r="F23">
        <v>38.200000000000003</v>
      </c>
      <c r="G23">
        <v>8</v>
      </c>
      <c r="H23">
        <v>5.1529999999999996</v>
      </c>
      <c r="J23">
        <f t="shared" si="0"/>
        <v>4.2513483110317658</v>
      </c>
      <c r="K23">
        <f t="shared" si="1"/>
        <v>3.1599747169480397</v>
      </c>
      <c r="L23">
        <f t="shared" si="2"/>
        <v>1.6395790693460872</v>
      </c>
      <c r="M23">
        <v>5.1529999999999996</v>
      </c>
      <c r="N23" s="3">
        <f t="shared" si="3"/>
        <v>5.9261999999999997</v>
      </c>
      <c r="O23">
        <f t="shared" si="4"/>
        <v>0.59783824000000019</v>
      </c>
      <c r="P23">
        <f t="shared" si="5"/>
        <v>0.18610596000000001</v>
      </c>
      <c r="Q23">
        <f t="shared" si="6"/>
        <v>0.11682724000000007</v>
      </c>
    </row>
    <row r="24" spans="1:22">
      <c r="A24" t="s">
        <v>14</v>
      </c>
      <c r="B24">
        <v>23</v>
      </c>
      <c r="C24">
        <v>74.2</v>
      </c>
      <c r="D24">
        <v>0.3</v>
      </c>
      <c r="E24">
        <v>17.399999999999999</v>
      </c>
      <c r="F24">
        <v>35.299999999999997</v>
      </c>
      <c r="G24">
        <v>7</v>
      </c>
      <c r="H24">
        <v>5.5839999999999996</v>
      </c>
      <c r="J24">
        <f t="shared" si="0"/>
        <v>4.3067641501733345</v>
      </c>
      <c r="K24">
        <f t="shared" si="1"/>
        <v>2.8564702062204832</v>
      </c>
      <c r="L24">
        <f t="shared" si="2"/>
        <v>1.7199053654600713</v>
      </c>
      <c r="M24">
        <v>5.5839999999999996</v>
      </c>
      <c r="N24" s="3">
        <f t="shared" si="3"/>
        <v>5.4207999999999998</v>
      </c>
      <c r="O24">
        <f t="shared" si="4"/>
        <v>2.6634239999999931E-2</v>
      </c>
      <c r="P24">
        <f t="shared" si="5"/>
        <v>1.5999999999996475E-7</v>
      </c>
      <c r="Q24">
        <f t="shared" si="6"/>
        <v>2.6764959999999918E-2</v>
      </c>
    </row>
    <row r="25" spans="1:22">
      <c r="A25" t="s">
        <v>14</v>
      </c>
      <c r="B25">
        <v>24</v>
      </c>
      <c r="C25">
        <v>72.900000000000006</v>
      </c>
      <c r="D25">
        <v>0.36</v>
      </c>
      <c r="E25">
        <v>19.7</v>
      </c>
      <c r="F25">
        <v>33.4</v>
      </c>
      <c r="G25">
        <v>7</v>
      </c>
      <c r="H25">
        <v>4.4880000000000004</v>
      </c>
      <c r="J25">
        <f t="shared" si="0"/>
        <v>4.2890886390146123</v>
      </c>
      <c r="K25">
        <f t="shared" si="1"/>
        <v>2.9806186357439426</v>
      </c>
      <c r="L25">
        <f t="shared" si="2"/>
        <v>1.5014071682203953</v>
      </c>
      <c r="M25">
        <v>4.4880000000000004</v>
      </c>
      <c r="N25" s="3">
        <f t="shared" si="3"/>
        <v>5.6794000000000002</v>
      </c>
      <c r="O25">
        <f t="shared" si="4"/>
        <v>1.4194339599999994</v>
      </c>
      <c r="P25">
        <f t="shared" si="5"/>
        <v>1.2020929599999981</v>
      </c>
      <c r="Q25">
        <f t="shared" si="6"/>
        <v>9.0250000000001215E-3</v>
      </c>
    </row>
    <row r="26" spans="1:22">
      <c r="A26" t="s">
        <v>14</v>
      </c>
      <c r="B26">
        <v>25</v>
      </c>
      <c r="C26">
        <v>77.7</v>
      </c>
      <c r="D26">
        <v>0.27</v>
      </c>
      <c r="E26">
        <v>17.899999999999999</v>
      </c>
      <c r="F26">
        <v>31</v>
      </c>
      <c r="G26">
        <v>6</v>
      </c>
      <c r="H26">
        <v>5.1159999999999997</v>
      </c>
      <c r="J26">
        <f t="shared" si="0"/>
        <v>4.3528552573736015</v>
      </c>
      <c r="K26">
        <f t="shared" si="1"/>
        <v>2.884800712846709</v>
      </c>
      <c r="L26">
        <f t="shared" si="2"/>
        <v>1.6323728837165963</v>
      </c>
      <c r="M26">
        <v>5.1159999999999997</v>
      </c>
      <c r="N26" s="3">
        <f t="shared" si="3"/>
        <v>6.0667</v>
      </c>
      <c r="O26">
        <f t="shared" si="4"/>
        <v>0.9038304900000006</v>
      </c>
      <c r="P26">
        <f t="shared" si="5"/>
        <v>0.21939855999999994</v>
      </c>
      <c r="Q26">
        <f t="shared" si="6"/>
        <v>0.23261329000000039</v>
      </c>
    </row>
    <row r="27" spans="1:22">
      <c r="A27" t="s">
        <v>14</v>
      </c>
      <c r="B27">
        <v>26</v>
      </c>
      <c r="C27">
        <v>72.400000000000006</v>
      </c>
      <c r="D27">
        <v>0.57999999999999996</v>
      </c>
      <c r="E27">
        <v>8.6</v>
      </c>
      <c r="F27">
        <v>25.5</v>
      </c>
      <c r="G27">
        <v>3</v>
      </c>
      <c r="H27">
        <v>3.234</v>
      </c>
      <c r="J27">
        <f t="shared" si="0"/>
        <v>4.282206299391671</v>
      </c>
      <c r="K27">
        <f t="shared" si="1"/>
        <v>2.1517622032594619</v>
      </c>
      <c r="L27">
        <f t="shared" si="2"/>
        <v>1.1737197611549151</v>
      </c>
      <c r="M27">
        <v>3.234</v>
      </c>
      <c r="N27" s="3">
        <f t="shared" si="3"/>
        <v>3.2271999999999998</v>
      </c>
      <c r="O27">
        <f t="shared" si="4"/>
        <v>4.6240000000001895E-5</v>
      </c>
      <c r="P27">
        <f t="shared" si="5"/>
        <v>5.524380159999998</v>
      </c>
      <c r="Q27">
        <f t="shared" si="6"/>
        <v>5.556391839999999</v>
      </c>
    </row>
    <row r="28" spans="1:22">
      <c r="A28" t="s">
        <v>14</v>
      </c>
      <c r="B28">
        <v>27</v>
      </c>
      <c r="C28">
        <v>72.5</v>
      </c>
      <c r="D28">
        <v>1.03</v>
      </c>
      <c r="E28">
        <v>17.399999999999999</v>
      </c>
      <c r="F28">
        <v>30.2</v>
      </c>
      <c r="G28">
        <v>7</v>
      </c>
      <c r="H28">
        <v>6.3380000000000001</v>
      </c>
      <c r="J28">
        <f t="shared" si="0"/>
        <v>4.2835865618606288</v>
      </c>
      <c r="K28">
        <f t="shared" si="1"/>
        <v>2.8564702062204832</v>
      </c>
      <c r="L28">
        <f t="shared" si="2"/>
        <v>1.8465632612687291</v>
      </c>
      <c r="M28">
        <v>6.3380000000000001</v>
      </c>
      <c r="N28" s="3">
        <f t="shared" si="3"/>
        <v>5.1711999999999998</v>
      </c>
      <c r="O28">
        <f t="shared" si="4"/>
        <v>1.3614222400000007</v>
      </c>
      <c r="P28">
        <f t="shared" si="5"/>
        <v>0.56791296000000069</v>
      </c>
      <c r="Q28">
        <f t="shared" si="6"/>
        <v>0.17073423999999982</v>
      </c>
    </row>
    <row r="29" spans="1:22">
      <c r="A29" t="s">
        <v>14</v>
      </c>
      <c r="B29">
        <v>28</v>
      </c>
      <c r="C29">
        <v>79</v>
      </c>
      <c r="D29">
        <v>0.67</v>
      </c>
      <c r="E29">
        <v>11.1</v>
      </c>
      <c r="F29">
        <v>38</v>
      </c>
      <c r="G29">
        <v>4</v>
      </c>
      <c r="H29">
        <v>4.4039999999999999</v>
      </c>
      <c r="J29">
        <f t="shared" si="0"/>
        <v>4.3694478524670215</v>
      </c>
      <c r="K29">
        <f t="shared" si="1"/>
        <v>2.4069451083182885</v>
      </c>
      <c r="L29">
        <f t="shared" si="2"/>
        <v>1.4825132188604335</v>
      </c>
      <c r="M29">
        <v>4.4039999999999999</v>
      </c>
      <c r="N29" s="3">
        <f t="shared" si="3"/>
        <v>4.5666000000000002</v>
      </c>
      <c r="O29">
        <f t="shared" si="4"/>
        <v>2.6438760000000096E-2</v>
      </c>
      <c r="P29">
        <f t="shared" si="5"/>
        <v>1.3933441599999992</v>
      </c>
      <c r="Q29">
        <f t="shared" si="6"/>
        <v>1.0359168399999987</v>
      </c>
    </row>
    <row r="30" spans="1:22">
      <c r="A30" t="s">
        <v>14</v>
      </c>
      <c r="B30">
        <v>29</v>
      </c>
      <c r="C30">
        <v>71</v>
      </c>
      <c r="D30">
        <v>0.7</v>
      </c>
      <c r="E30">
        <v>18.7</v>
      </c>
      <c r="F30">
        <v>37</v>
      </c>
      <c r="G30">
        <v>7</v>
      </c>
      <c r="H30">
        <v>5.6680000000000001</v>
      </c>
      <c r="J30">
        <f t="shared" si="0"/>
        <v>4.2626798770413155</v>
      </c>
      <c r="K30">
        <f t="shared" si="1"/>
        <v>2.9285235238605409</v>
      </c>
      <c r="L30">
        <f t="shared" si="2"/>
        <v>1.7348363218284339</v>
      </c>
      <c r="M30">
        <v>5.6680000000000001</v>
      </c>
      <c r="N30" s="3">
        <f t="shared" si="3"/>
        <v>5.1992000000000003</v>
      </c>
      <c r="O30">
        <f t="shared" si="4"/>
        <v>0.2197734399999999</v>
      </c>
      <c r="P30">
        <f t="shared" si="5"/>
        <v>6.9889600000000943E-3</v>
      </c>
      <c r="Q30">
        <f t="shared" si="6"/>
        <v>0.14837903999999949</v>
      </c>
    </row>
    <row r="31" spans="1:22">
      <c r="A31" t="s">
        <v>14</v>
      </c>
      <c r="B31">
        <v>30</v>
      </c>
      <c r="C31">
        <v>72.900000000000006</v>
      </c>
      <c r="D31">
        <v>0.8</v>
      </c>
      <c r="E31">
        <v>16.05</v>
      </c>
      <c r="F31">
        <v>32.9</v>
      </c>
      <c r="G31">
        <v>6</v>
      </c>
      <c r="H31">
        <v>5.0990000000000002</v>
      </c>
      <c r="J31">
        <f t="shared" si="0"/>
        <v>4.2890886390146123</v>
      </c>
      <c r="K31">
        <f t="shared" si="1"/>
        <v>2.7757088495760249</v>
      </c>
      <c r="L31">
        <f t="shared" si="2"/>
        <v>1.6290444420730188</v>
      </c>
      <c r="M31">
        <v>5.0990000000000002</v>
      </c>
      <c r="N31" s="3">
        <f t="shared" si="3"/>
        <v>4.9558999999999997</v>
      </c>
      <c r="O31">
        <f t="shared" si="4"/>
        <v>2.0477610000000129E-2</v>
      </c>
      <c r="P31">
        <f t="shared" si="5"/>
        <v>0.23561315999999941</v>
      </c>
      <c r="Q31">
        <f t="shared" si="6"/>
        <v>0.39501224999999979</v>
      </c>
    </row>
    <row r="32" spans="1:22">
      <c r="A32" t="s">
        <v>15</v>
      </c>
      <c r="B32">
        <v>31</v>
      </c>
      <c r="C32">
        <v>81.8</v>
      </c>
      <c r="D32">
        <v>0.88</v>
      </c>
      <c r="E32">
        <v>17.2</v>
      </c>
      <c r="F32">
        <v>30.2</v>
      </c>
      <c r="G32">
        <v>6</v>
      </c>
      <c r="H32">
        <v>6.4320000000000004</v>
      </c>
      <c r="J32">
        <f t="shared" si="0"/>
        <v>4.4042772436087017</v>
      </c>
      <c r="K32">
        <f t="shared" si="1"/>
        <v>2.8449093838194073</v>
      </c>
      <c r="L32">
        <f t="shared" si="2"/>
        <v>1.8612855318766652</v>
      </c>
      <c r="M32">
        <v>6.4320000000000004</v>
      </c>
      <c r="N32" s="3">
        <f t="shared" si="3"/>
        <v>6.5591999999999997</v>
      </c>
      <c r="O32">
        <f t="shared" si="4"/>
        <v>1.6179839999999824E-2</v>
      </c>
      <c r="P32">
        <f t="shared" si="5"/>
        <v>0.71842576000000136</v>
      </c>
      <c r="Q32">
        <f t="shared" si="6"/>
        <v>0.95023504000000025</v>
      </c>
    </row>
    <row r="33" spans="1:17">
      <c r="A33" t="s">
        <v>15</v>
      </c>
      <c r="B33">
        <v>32</v>
      </c>
      <c r="C33">
        <v>88</v>
      </c>
      <c r="D33">
        <v>0.7</v>
      </c>
      <c r="E33">
        <v>23.2</v>
      </c>
      <c r="F33">
        <v>44.4</v>
      </c>
      <c r="G33">
        <v>8</v>
      </c>
      <c r="H33">
        <v>10.137</v>
      </c>
      <c r="J33">
        <f t="shared" si="0"/>
        <v>4.4773368144782069</v>
      </c>
      <c r="K33">
        <f t="shared" si="1"/>
        <v>3.1441522786722644</v>
      </c>
      <c r="L33">
        <f t="shared" si="2"/>
        <v>2.3161920964002625</v>
      </c>
      <c r="M33">
        <v>10.137</v>
      </c>
      <c r="N33" s="3">
        <f t="shared" si="3"/>
        <v>9.2857000000000003</v>
      </c>
      <c r="O33">
        <f t="shared" si="4"/>
        <v>0.72471169000000024</v>
      </c>
      <c r="P33">
        <f t="shared" si="5"/>
        <v>20.726166760000009</v>
      </c>
      <c r="Q33">
        <f t="shared" si="6"/>
        <v>13.699621690000006</v>
      </c>
    </row>
    <row r="34" spans="1:17">
      <c r="A34" t="s">
        <v>15</v>
      </c>
      <c r="B34">
        <v>33</v>
      </c>
      <c r="C34">
        <v>80.7</v>
      </c>
      <c r="D34">
        <v>0.42</v>
      </c>
      <c r="E34">
        <v>16.7</v>
      </c>
      <c r="F34">
        <v>37.5</v>
      </c>
      <c r="G34">
        <v>6</v>
      </c>
      <c r="H34">
        <v>6.226</v>
      </c>
      <c r="J34">
        <f t="shared" si="0"/>
        <v>4.3907385752759032</v>
      </c>
      <c r="K34">
        <f t="shared" si="1"/>
        <v>2.8154087194227095</v>
      </c>
      <c r="L34">
        <f t="shared" si="2"/>
        <v>1.8287340720194165</v>
      </c>
      <c r="M34">
        <v>6.226</v>
      </c>
      <c r="N34" s="3">
        <f t="shared" si="3"/>
        <v>6.2571000000000003</v>
      </c>
      <c r="O34">
        <f t="shared" si="4"/>
        <v>9.6721000000002172E-4</v>
      </c>
      <c r="P34">
        <f t="shared" si="5"/>
        <v>0.4116505600000005</v>
      </c>
      <c r="Q34">
        <f t="shared" si="6"/>
        <v>0.45252529000000102</v>
      </c>
    </row>
    <row r="35" spans="1:17">
      <c r="A35" t="s">
        <v>15</v>
      </c>
      <c r="B35">
        <v>34</v>
      </c>
      <c r="C35">
        <v>80.8</v>
      </c>
      <c r="D35">
        <v>0.55000000000000004</v>
      </c>
      <c r="E35">
        <v>19.850000000000001</v>
      </c>
      <c r="F35">
        <v>32.1</v>
      </c>
      <c r="G35">
        <v>7</v>
      </c>
      <c r="H35">
        <v>6.3220000000000001</v>
      </c>
      <c r="J35">
        <f t="shared" si="0"/>
        <v>4.39197696552705</v>
      </c>
      <c r="K35">
        <f t="shared" si="1"/>
        <v>2.9882040071331994</v>
      </c>
      <c r="L35">
        <f t="shared" si="2"/>
        <v>1.844035613793426</v>
      </c>
      <c r="M35">
        <v>6.3220000000000001</v>
      </c>
      <c r="N35" s="3">
        <f t="shared" si="3"/>
        <v>7.0368000000000004</v>
      </c>
      <c r="O35">
        <f t="shared" si="4"/>
        <v>0.51093904000000046</v>
      </c>
      <c r="P35">
        <f t="shared" si="5"/>
        <v>0.54405376000000072</v>
      </c>
      <c r="Q35">
        <f t="shared" si="6"/>
        <v>2.1094657600000022</v>
      </c>
    </row>
    <row r="36" spans="1:17">
      <c r="A36" t="s">
        <v>15</v>
      </c>
      <c r="B36">
        <v>35</v>
      </c>
      <c r="C36">
        <v>85.3</v>
      </c>
      <c r="D36">
        <v>0.47</v>
      </c>
      <c r="E36">
        <v>17.8</v>
      </c>
      <c r="F36">
        <v>32.700000000000003</v>
      </c>
      <c r="G36">
        <v>6</v>
      </c>
      <c r="H36">
        <v>7.2430000000000003</v>
      </c>
      <c r="J36">
        <f t="shared" si="0"/>
        <v>4.4461744544976334</v>
      </c>
      <c r="K36">
        <f t="shared" si="1"/>
        <v>2.8791984572980396</v>
      </c>
      <c r="L36">
        <f t="shared" si="2"/>
        <v>1.980035485213189</v>
      </c>
      <c r="M36">
        <v>7.2430000000000003</v>
      </c>
      <c r="N36" s="3">
        <f t="shared" si="3"/>
        <v>7.3074000000000003</v>
      </c>
      <c r="O36">
        <f t="shared" si="4"/>
        <v>4.1473600000000018E-3</v>
      </c>
      <c r="P36">
        <f t="shared" si="5"/>
        <v>2.7509539600000026</v>
      </c>
      <c r="Q36">
        <f t="shared" si="6"/>
        <v>2.9687290000000024</v>
      </c>
    </row>
    <row r="37" spans="1:17">
      <c r="A37" t="s">
        <v>15</v>
      </c>
      <c r="B37">
        <v>36</v>
      </c>
      <c r="C37">
        <v>86</v>
      </c>
      <c r="D37">
        <v>0.46</v>
      </c>
      <c r="E37">
        <v>18.2</v>
      </c>
      <c r="F37">
        <v>30</v>
      </c>
      <c r="G37">
        <v>7</v>
      </c>
      <c r="H37">
        <v>5.6849999999999996</v>
      </c>
      <c r="J37">
        <f t="shared" si="0"/>
        <v>4.4543472962535073</v>
      </c>
      <c r="K37">
        <f t="shared" si="1"/>
        <v>2.9014215940827497</v>
      </c>
      <c r="L37">
        <f t="shared" si="2"/>
        <v>1.7378311272024993</v>
      </c>
      <c r="M37">
        <v>5.6849999999999996</v>
      </c>
      <c r="N37" s="3">
        <f t="shared" si="3"/>
        <v>7.5404999999999998</v>
      </c>
      <c r="O37">
        <f t="shared" si="4"/>
        <v>3.4428802500000004</v>
      </c>
      <c r="P37">
        <f t="shared" si="5"/>
        <v>1.0120360000000005E-2</v>
      </c>
      <c r="Q37">
        <f t="shared" si="6"/>
        <v>3.8263272100000005</v>
      </c>
    </row>
    <row r="38" spans="1:17">
      <c r="A38" t="s">
        <v>15</v>
      </c>
      <c r="B38">
        <v>37</v>
      </c>
      <c r="C38">
        <v>89.4</v>
      </c>
      <c r="D38">
        <v>0.89</v>
      </c>
      <c r="E38">
        <v>18.95</v>
      </c>
      <c r="F38">
        <v>35.9</v>
      </c>
      <c r="G38">
        <v>7</v>
      </c>
      <c r="H38">
        <v>8.0719999999999992</v>
      </c>
      <c r="J38">
        <f t="shared" si="0"/>
        <v>4.4931206821794687</v>
      </c>
      <c r="K38">
        <f t="shared" si="1"/>
        <v>2.9418039315284354</v>
      </c>
      <c r="L38">
        <f t="shared" si="2"/>
        <v>2.0884012830513079</v>
      </c>
      <c r="M38">
        <v>8.0719999999999992</v>
      </c>
      <c r="N38" s="3">
        <f t="shared" si="3"/>
        <v>8.3812999999999995</v>
      </c>
      <c r="O38">
        <f t="shared" si="4"/>
        <v>9.5666490000000215E-2</v>
      </c>
      <c r="P38">
        <f t="shared" si="5"/>
        <v>6.1881537599999978</v>
      </c>
      <c r="Q38">
        <f t="shared" si="6"/>
        <v>7.82264961</v>
      </c>
    </row>
    <row r="39" spans="1:17">
      <c r="A39" t="s">
        <v>15</v>
      </c>
      <c r="B39">
        <v>38</v>
      </c>
      <c r="C39">
        <v>80.7</v>
      </c>
      <c r="D39">
        <v>0.86</v>
      </c>
      <c r="E39">
        <v>15.3</v>
      </c>
      <c r="F39">
        <v>36</v>
      </c>
      <c r="G39">
        <v>6</v>
      </c>
      <c r="H39">
        <v>6.6120000000000001</v>
      </c>
      <c r="J39">
        <f t="shared" si="0"/>
        <v>4.3907385752759032</v>
      </c>
      <c r="K39">
        <f t="shared" si="1"/>
        <v>2.7278528283983898</v>
      </c>
      <c r="L39">
        <f t="shared" si="2"/>
        <v>1.8888861799587777</v>
      </c>
      <c r="M39">
        <v>6.6120000000000001</v>
      </c>
      <c r="N39" s="3">
        <f t="shared" si="3"/>
        <v>5.9032</v>
      </c>
      <c r="O39">
        <f t="shared" si="4"/>
        <v>0.50239744000000008</v>
      </c>
      <c r="P39">
        <f t="shared" si="5"/>
        <v>1.0559617600000011</v>
      </c>
      <c r="Q39">
        <f t="shared" si="6"/>
        <v>0.10163344000000027</v>
      </c>
    </row>
    <row r="40" spans="1:17">
      <c r="A40" t="s">
        <v>15</v>
      </c>
      <c r="B40">
        <v>39</v>
      </c>
      <c r="C40">
        <v>83</v>
      </c>
      <c r="D40">
        <v>0.63</v>
      </c>
      <c r="E40">
        <v>8.4</v>
      </c>
      <c r="F40">
        <v>38</v>
      </c>
      <c r="G40">
        <v>3</v>
      </c>
      <c r="H40">
        <v>3.798</v>
      </c>
      <c r="J40">
        <f t="shared" si="0"/>
        <v>4.4188406077965983</v>
      </c>
      <c r="K40">
        <f t="shared" si="1"/>
        <v>2.1282317058492679</v>
      </c>
      <c r="L40">
        <f t="shared" si="2"/>
        <v>1.3344746123900941</v>
      </c>
      <c r="M40">
        <v>3.798</v>
      </c>
      <c r="N40" s="3">
        <f t="shared" si="3"/>
        <v>4.1948999999999996</v>
      </c>
      <c r="O40">
        <f t="shared" si="4"/>
        <v>0.15752960999999968</v>
      </c>
      <c r="P40">
        <f t="shared" si="5"/>
        <v>3.1912249599999982</v>
      </c>
      <c r="Q40">
        <f t="shared" si="6"/>
        <v>1.93071025</v>
      </c>
    </row>
    <row r="41" spans="1:17">
      <c r="A41" t="s">
        <v>15</v>
      </c>
      <c r="B41">
        <v>40</v>
      </c>
      <c r="C41">
        <v>87.8</v>
      </c>
      <c r="D41">
        <v>1.1000000000000001</v>
      </c>
      <c r="E41">
        <v>13.9</v>
      </c>
      <c r="F41">
        <v>38.6</v>
      </c>
      <c r="G41">
        <v>6</v>
      </c>
      <c r="H41">
        <v>5.9880000000000004</v>
      </c>
      <c r="J41">
        <f t="shared" si="0"/>
        <v>4.475061500641071</v>
      </c>
      <c r="K41">
        <f t="shared" si="1"/>
        <v>2.631888840136646</v>
      </c>
      <c r="L41">
        <f t="shared" si="2"/>
        <v>1.7897574665573821</v>
      </c>
      <c r="M41">
        <v>5.9880000000000004</v>
      </c>
      <c r="N41" s="3">
        <f t="shared" si="3"/>
        <v>6.5743</v>
      </c>
      <c r="O41">
        <f t="shared" si="4"/>
        <v>0.34374768999999955</v>
      </c>
      <c r="P41">
        <f t="shared" si="5"/>
        <v>0.1628929600000007</v>
      </c>
      <c r="Q41">
        <f t="shared" si="6"/>
        <v>0.97990201000000088</v>
      </c>
    </row>
    <row r="42" spans="1:17">
      <c r="A42" t="s">
        <v>16</v>
      </c>
      <c r="B42">
        <v>41</v>
      </c>
      <c r="C42">
        <v>93.4</v>
      </c>
      <c r="D42">
        <v>0.67</v>
      </c>
      <c r="E42">
        <v>17.649999999999999</v>
      </c>
      <c r="F42">
        <v>38.799999999999997</v>
      </c>
      <c r="G42">
        <v>7</v>
      </c>
      <c r="H42">
        <v>8.6419999999999995</v>
      </c>
      <c r="J42">
        <f t="shared" si="0"/>
        <v>4.536891345234797</v>
      </c>
      <c r="K42">
        <f t="shared" si="1"/>
        <v>2.8707357833793057</v>
      </c>
      <c r="L42">
        <f t="shared" si="2"/>
        <v>2.1566340375097415</v>
      </c>
      <c r="M42">
        <v>8.6419999999999995</v>
      </c>
      <c r="N42" s="3">
        <f t="shared" si="3"/>
        <v>8.7387999999999995</v>
      </c>
      <c r="O42">
        <f t="shared" si="4"/>
        <v>9.3702400000000002E-3</v>
      </c>
      <c r="P42">
        <f t="shared" si="5"/>
        <v>9.3489177599999991</v>
      </c>
      <c r="Q42">
        <f t="shared" si="6"/>
        <v>9.9502393599999994</v>
      </c>
    </row>
    <row r="43" spans="1:17">
      <c r="A43" t="s">
        <v>16</v>
      </c>
      <c r="B43">
        <v>42</v>
      </c>
      <c r="C43">
        <v>91.8</v>
      </c>
      <c r="D43">
        <v>0.56999999999999995</v>
      </c>
      <c r="E43">
        <v>27.6</v>
      </c>
      <c r="F43">
        <v>47.4</v>
      </c>
      <c r="G43">
        <v>10</v>
      </c>
      <c r="H43">
        <v>12.029</v>
      </c>
      <c r="J43">
        <f t="shared" si="0"/>
        <v>4.5196122976264448</v>
      </c>
      <c r="K43">
        <f t="shared" si="1"/>
        <v>3.3178157727231046</v>
      </c>
      <c r="L43">
        <f t="shared" si="2"/>
        <v>2.4873204010119356</v>
      </c>
      <c r="M43">
        <v>12.029</v>
      </c>
      <c r="N43" s="3">
        <f t="shared" si="3"/>
        <v>11.3583</v>
      </c>
      <c r="O43">
        <f t="shared" si="4"/>
        <v>0.44983849000000009</v>
      </c>
      <c r="P43">
        <f t="shared" si="5"/>
        <v>41.532869160000004</v>
      </c>
      <c r="Q43">
        <f t="shared" si="6"/>
        <v>33.337921210000005</v>
      </c>
    </row>
    <row r="44" spans="1:17">
      <c r="A44" t="s">
        <v>16</v>
      </c>
      <c r="B44">
        <v>43</v>
      </c>
      <c r="C44">
        <v>92</v>
      </c>
      <c r="D44">
        <v>1.24</v>
      </c>
      <c r="E44">
        <v>16.100000000000001</v>
      </c>
      <c r="F44">
        <v>33</v>
      </c>
      <c r="G44">
        <v>6</v>
      </c>
      <c r="H44">
        <v>7.5519999999999996</v>
      </c>
      <c r="J44">
        <f t="shared" si="0"/>
        <v>4.5217885770490405</v>
      </c>
      <c r="K44">
        <f t="shared" si="1"/>
        <v>2.7788192719904172</v>
      </c>
      <c r="L44">
        <f t="shared" si="2"/>
        <v>2.0218124288431993</v>
      </c>
      <c r="M44">
        <v>7.5519999999999996</v>
      </c>
      <c r="N44" s="3">
        <f t="shared" si="3"/>
        <v>7.9718999999999998</v>
      </c>
      <c r="O44">
        <f t="shared" si="4"/>
        <v>0.17631601000000013</v>
      </c>
      <c r="P44">
        <f t="shared" si="5"/>
        <v>3.87144976</v>
      </c>
      <c r="Q44">
        <f t="shared" si="6"/>
        <v>5.7001562500000009</v>
      </c>
    </row>
    <row r="45" spans="1:17">
      <c r="A45" t="s">
        <v>16</v>
      </c>
      <c r="B45">
        <v>44</v>
      </c>
      <c r="C45">
        <v>90.4</v>
      </c>
      <c r="D45">
        <v>0.75</v>
      </c>
      <c r="E45">
        <v>19.600000000000001</v>
      </c>
      <c r="F45">
        <v>37.799999999999997</v>
      </c>
      <c r="G45">
        <v>7</v>
      </c>
      <c r="H45">
        <v>9.07</v>
      </c>
      <c r="J45">
        <f t="shared" si="0"/>
        <v>4.5042442673981311</v>
      </c>
      <c r="K45">
        <f t="shared" si="1"/>
        <v>2.9755295662364718</v>
      </c>
      <c r="L45">
        <f t="shared" si="2"/>
        <v>2.2049722641270453</v>
      </c>
      <c r="M45">
        <v>9.07</v>
      </c>
      <c r="N45" s="3">
        <f t="shared" si="3"/>
        <v>8.7675999999999998</v>
      </c>
      <c r="O45">
        <f t="shared" si="4"/>
        <v>9.1445760000000265E-2</v>
      </c>
      <c r="P45">
        <f t="shared" si="5"/>
        <v>12.149407360000005</v>
      </c>
      <c r="Q45">
        <f t="shared" si="6"/>
        <v>10.132762240000002</v>
      </c>
    </row>
    <row r="46" spans="1:17">
      <c r="A46" t="s">
        <v>16</v>
      </c>
      <c r="B46">
        <v>45</v>
      </c>
      <c r="C46">
        <v>90.04</v>
      </c>
      <c r="D46">
        <v>0.9</v>
      </c>
      <c r="E46">
        <v>17.600000000000001</v>
      </c>
      <c r="F46">
        <v>42</v>
      </c>
      <c r="G46">
        <v>7</v>
      </c>
      <c r="H46">
        <v>9.0879999999999992</v>
      </c>
      <c r="J46">
        <f t="shared" si="0"/>
        <v>4.5002540160385314</v>
      </c>
      <c r="K46">
        <f t="shared" si="1"/>
        <v>2.8678989020441064</v>
      </c>
      <c r="L46">
        <f t="shared" si="2"/>
        <v>2.2069548619787955</v>
      </c>
      <c r="M46">
        <v>9.0879999999999992</v>
      </c>
      <c r="N46" s="3">
        <f t="shared" si="3"/>
        <v>8.0960000000000001</v>
      </c>
      <c r="O46">
        <f t="shared" si="4"/>
        <v>0.98406399999999827</v>
      </c>
      <c r="P46">
        <f t="shared" si="5"/>
        <v>12.275212959999998</v>
      </c>
      <c r="Q46">
        <f t="shared" si="6"/>
        <v>6.3081345600000027</v>
      </c>
    </row>
    <row r="47" spans="1:17">
      <c r="A47" t="s">
        <v>16</v>
      </c>
      <c r="B47">
        <v>46</v>
      </c>
      <c r="C47">
        <v>91</v>
      </c>
      <c r="D47">
        <v>0.97</v>
      </c>
      <c r="E47">
        <v>22.3</v>
      </c>
      <c r="F47">
        <v>49</v>
      </c>
      <c r="G47">
        <v>8</v>
      </c>
      <c r="H47">
        <v>10.308999999999999</v>
      </c>
      <c r="J47">
        <f t="shared" si="0"/>
        <v>4.5108595065168497</v>
      </c>
      <c r="K47">
        <f t="shared" si="1"/>
        <v>3.1045866784660729</v>
      </c>
      <c r="L47">
        <f t="shared" si="2"/>
        <v>2.3330173001142476</v>
      </c>
      <c r="M47">
        <v>10.308999999999999</v>
      </c>
      <c r="N47" s="3">
        <f t="shared" si="3"/>
        <v>9.6827000000000005</v>
      </c>
      <c r="O47">
        <f t="shared" si="4"/>
        <v>0.39225168999999843</v>
      </c>
      <c r="P47">
        <f t="shared" si="5"/>
        <v>22.321845159999999</v>
      </c>
      <c r="Q47">
        <f t="shared" si="6"/>
        <v>16.796062890000009</v>
      </c>
    </row>
    <row r="48" spans="1:17">
      <c r="A48" t="s">
        <v>16</v>
      </c>
      <c r="B48">
        <v>47</v>
      </c>
      <c r="C48">
        <v>97</v>
      </c>
      <c r="D48">
        <v>1.3</v>
      </c>
      <c r="E48">
        <v>15.2</v>
      </c>
      <c r="F48">
        <v>47</v>
      </c>
      <c r="G48">
        <v>6</v>
      </c>
      <c r="H48">
        <v>9.7550000000000008</v>
      </c>
      <c r="J48">
        <f t="shared" si="0"/>
        <v>4.5747109785033828</v>
      </c>
      <c r="K48">
        <f t="shared" si="1"/>
        <v>2.7212954278522306</v>
      </c>
      <c r="L48">
        <f t="shared" si="2"/>
        <v>2.2777799740750746</v>
      </c>
      <c r="M48">
        <v>9.7550000000000008</v>
      </c>
      <c r="N48" s="3">
        <f t="shared" si="3"/>
        <v>8.5446000000000009</v>
      </c>
      <c r="O48">
        <f t="shared" si="4"/>
        <v>1.4650681599999997</v>
      </c>
      <c r="P48">
        <f t="shared" si="5"/>
        <v>17.393904360000011</v>
      </c>
      <c r="Q48">
        <f t="shared" si="6"/>
        <v>8.7627840400000068</v>
      </c>
    </row>
    <row r="49" spans="1:17">
      <c r="A49" t="s">
        <v>16</v>
      </c>
      <c r="B49">
        <v>48</v>
      </c>
      <c r="C49">
        <v>91</v>
      </c>
      <c r="D49">
        <v>1.29</v>
      </c>
      <c r="E49">
        <v>12.9</v>
      </c>
      <c r="F49">
        <v>40</v>
      </c>
      <c r="G49">
        <v>5</v>
      </c>
      <c r="H49">
        <v>7.1769999999999996</v>
      </c>
      <c r="J49">
        <f t="shared" si="0"/>
        <v>4.5108595065168497</v>
      </c>
      <c r="K49">
        <f t="shared" si="1"/>
        <v>2.5572273113676265</v>
      </c>
      <c r="L49">
        <f t="shared" si="2"/>
        <v>1.9708814684479348</v>
      </c>
      <c r="M49">
        <v>7.1769999999999996</v>
      </c>
      <c r="N49" s="3">
        <f t="shared" si="3"/>
        <v>6.7282999999999999</v>
      </c>
      <c r="O49">
        <f t="shared" si="4"/>
        <v>0.2013316899999997</v>
      </c>
      <c r="P49">
        <f t="shared" si="5"/>
        <v>2.5363747600000002</v>
      </c>
      <c r="Q49">
        <f t="shared" si="6"/>
        <v>1.3085072100000008</v>
      </c>
    </row>
    <row r="50" spans="1:17">
      <c r="A50" t="s">
        <v>16</v>
      </c>
      <c r="B50">
        <v>49</v>
      </c>
      <c r="C50">
        <v>97.1</v>
      </c>
      <c r="D50">
        <v>0.93</v>
      </c>
      <c r="E50">
        <v>15.9</v>
      </c>
      <c r="F50">
        <v>35.700000000000003</v>
      </c>
      <c r="G50">
        <v>6</v>
      </c>
      <c r="H50">
        <v>8.0779999999999994</v>
      </c>
      <c r="J50">
        <f t="shared" si="0"/>
        <v>4.5757413752972793</v>
      </c>
      <c r="K50">
        <f t="shared" si="1"/>
        <v>2.7663191092261861</v>
      </c>
      <c r="L50">
        <f t="shared" si="2"/>
        <v>2.089144317141221</v>
      </c>
      <c r="M50">
        <v>8.0779999999999994</v>
      </c>
      <c r="N50" s="3">
        <f t="shared" si="3"/>
        <v>8.8228000000000009</v>
      </c>
      <c r="O50">
        <f t="shared" si="4"/>
        <v>0.55472704000000217</v>
      </c>
      <c r="P50">
        <f t="shared" si="5"/>
        <v>6.2180409599999988</v>
      </c>
      <c r="Q50">
        <f t="shared" si="6"/>
        <v>10.487234560000008</v>
      </c>
    </row>
    <row r="51" spans="1:17">
      <c r="A51" t="s">
        <v>16</v>
      </c>
      <c r="B51">
        <v>50</v>
      </c>
      <c r="C51">
        <v>91.2</v>
      </c>
      <c r="D51">
        <v>1</v>
      </c>
      <c r="E51">
        <v>14.55</v>
      </c>
      <c r="F51">
        <v>30.3</v>
      </c>
      <c r="G51">
        <v>6</v>
      </c>
      <c r="H51">
        <v>8.3510000000000009</v>
      </c>
      <c r="J51">
        <f t="shared" si="0"/>
        <v>4.513054897080286</v>
      </c>
      <c r="K51">
        <f t="shared" si="1"/>
        <v>2.6775909936175015</v>
      </c>
      <c r="L51">
        <f t="shared" si="2"/>
        <v>2.1223812921710925</v>
      </c>
      <c r="M51">
        <v>8.3510000000000009</v>
      </c>
      <c r="N51" s="3">
        <f t="shared" si="3"/>
        <v>7.3216999999999999</v>
      </c>
      <c r="O51">
        <f t="shared" si="4"/>
        <v>1.0594584900000021</v>
      </c>
      <c r="P51">
        <f t="shared" si="5"/>
        <v>7.654075560000007</v>
      </c>
      <c r="Q51">
        <f t="shared" si="6"/>
        <v>3.0182112900000009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Plan1</vt:lpstr>
      <vt:lpstr>Dados_Volume</vt:lpstr>
      <vt:lpstr>Test_Acuracy</vt:lpstr>
      <vt:lpstr>Data_Reg</vt:lpstr>
      <vt:lpstr>ANOVA_Model03</vt:lpstr>
      <vt:lpstr>a0+a1gi</vt:lpstr>
      <vt:lpstr>ANOVA_Model11</vt:lpstr>
      <vt:lpstr>ln(vi)=ln(a0)+a1ln(di)+a2ln(hm)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2026-10-14T19:37:54Z</dcterms:created>
  <dcterms:modified xsi:type="dcterms:W3CDTF">2026-11-04T20:58:37Z</dcterms:modified>
</cp:coreProperties>
</file>